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40" windowWidth="11640" windowHeight="5970" firstSheet="2" activeTab="2"/>
  </bookViews>
  <sheets>
    <sheet name="XL4Poppy" sheetId="1" state="hidden" r:id="rId1"/>
    <sheet name="SGV" sheetId="2" state="veryHidden" r:id="rId2"/>
    <sheet name="Sheet1" sheetId="3" r:id="rId3"/>
  </sheets>
  <externalReferences>
    <externalReference r:id="rId6"/>
    <externalReference r:id="rId7"/>
    <externalReference r:id="rId8"/>
  </externalReferences>
  <definedNames>
    <definedName name="_Builtin0">'XL4Poppy'!$C$4</definedName>
    <definedName name="_Builtin0">'XL4Poppy'!$C$4</definedName>
    <definedName name="blu">#REF!</definedName>
    <definedName name="Bust">'XL4Poppy'!$C$31</definedName>
    <definedName name="cb">#REF!</definedName>
    <definedName name="cc">#REF!</definedName>
    <definedName name="co">#REF!</definedName>
    <definedName name="cob">#REF!</definedName>
    <definedName name="coc">#REF!</definedName>
    <definedName name="cod">#REF!</definedName>
    <definedName name="col">#REF!</definedName>
    <definedName name="con">#REF!</definedName>
    <definedName name="Continue">'XL4Poppy'!$C$9</definedName>
    <definedName name="coquan">#REF!</definedName>
    <definedName name="dh">#REF!</definedName>
    <definedName name="DM_MaTruong" localSheetId="0">'[2]DanhMuc'!#REF!</definedName>
    <definedName name="DM_MaTruong">'[1]DanhMuc'!#REF!</definedName>
    <definedName name="Document_array" localSheetId="0">{"Book1","qttc2007.xls"}</definedName>
    <definedName name="Documents_array">'XL4Poppy'!$B$1:$B$16</definedName>
    <definedName name="dt">#REF!</definedName>
    <definedName name="Hello">'XL4Poppy'!$A$15</definedName>
    <definedName name="khtn" localSheetId="0">#REF!</definedName>
    <definedName name="khtn">#REF!</definedName>
    <definedName name="KQ_Truong">#REF!</definedName>
    <definedName name="MakeIt">'XL4Poppy'!$A$26</definedName>
    <definedName name="Morning">'XL4Poppy'!$C$39</definedName>
    <definedName name="Poppy">'XL4Poppy'!$C$27</definedName>
    <definedName name="_xlnm.Print_Area">#N/A</definedName>
    <definedName name="_xlnm.Print_Titles" localSheetId="2">'Sheet1'!$5:$5</definedName>
    <definedName name="_xlnm.Print_Titles">#N/A</definedName>
    <definedName name="vdh">#REF!</definedName>
    <definedName name="vl">#REF!</definedName>
    <definedName name="vlb">#REF!</definedName>
    <definedName name="vlc">#REF!</definedName>
    <definedName name="vld">#REF!</definedName>
    <definedName name="vlu">#REF!</definedName>
    <definedName name="vs">#REF!</definedName>
    <definedName name="vvs">#REF!</definedName>
    <definedName name="vxl">#REF!</definedName>
    <definedName name="vxn">#REF!</definedName>
    <definedName name="xl">#REF!</definedName>
    <definedName name="xn">#REF!</definedName>
  </definedNames>
  <calcPr fullCalcOnLoad="1"/>
</workbook>
</file>

<file path=xl/comments3.xml><?xml version="1.0" encoding="utf-8"?>
<comments xmlns="http://schemas.openxmlformats.org/spreadsheetml/2006/main">
  <authors>
    <author>USER</author>
  </authors>
  <commentList>
    <comment ref="B6"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<sst xmlns="http://schemas.openxmlformats.org/spreadsheetml/2006/main" count="251" uniqueCount="168">
  <si>
    <t>Chi phúc lợi tập thể</t>
  </si>
  <si>
    <t>Chi cơ sở vật chất, hỗ trợ chuyên môn nghiệp vụ</t>
  </si>
  <si>
    <t>Chi hoạt động đội</t>
  </si>
  <si>
    <t>STT</t>
  </si>
  <si>
    <t>A</t>
  </si>
  <si>
    <t>I</t>
  </si>
  <si>
    <t>II</t>
  </si>
  <si>
    <t>B</t>
  </si>
  <si>
    <t>Chi kinh phí gia hạn phần mềm Quản lý tài sản QLTS.VN</t>
  </si>
  <si>
    <t>Kinh phí nhiệm vụ không thường xuyên sau 30/9  ( mã nguồn 15)</t>
  </si>
  <si>
    <t>Chi khen thưởng</t>
  </si>
  <si>
    <t>Chi hội nghị</t>
  </si>
  <si>
    <t>Chi thực hiện nhiệm vụ giáo dục không kể chi lương  và các khoản theo lương ( đã trừ 10% tiết kiệm chi đầu năm)</t>
  </si>
  <si>
    <t>Thực hiện nhiệm vụ giáo dục không kể chi lương  và các khoản theo lương ( đã trừ 10% tiết kiệm chi đầu năm)</t>
  </si>
  <si>
    <t>THU KHÁC TẠI ĐƠN VỊ</t>
  </si>
  <si>
    <t>B.1</t>
  </si>
  <si>
    <t>Quản lý học sinh ngoài giờ hành chính</t>
  </si>
  <si>
    <t>Chi Quản lý ban giám hiệu, quản lý quỹ, phục vụ, bảo vệ</t>
  </si>
  <si>
    <t>Chi giáo viên giảng dạy trực tiếp, quản lý lớp chủ nhiệm</t>
  </si>
  <si>
    <t>Tổng thu.</t>
  </si>
  <si>
    <t>Tổng chi</t>
  </si>
  <si>
    <t>3.1</t>
  </si>
  <si>
    <t>3.2</t>
  </si>
  <si>
    <t>3.3</t>
  </si>
  <si>
    <t>3.4</t>
  </si>
  <si>
    <t>3.5</t>
  </si>
  <si>
    <t>B.2</t>
  </si>
  <si>
    <t>Vòng tay bè bạn</t>
  </si>
  <si>
    <t>Chi nộp cấp trên</t>
  </si>
  <si>
    <t>Hỗ trợ trông coi xe học sinh</t>
  </si>
  <si>
    <t>Chi quản lý ban giám hiệu, quản lý quỹ</t>
  </si>
  <si>
    <t>Chi hỗ trợ bảo vệ trông coi xe</t>
  </si>
  <si>
    <t>B.3</t>
  </si>
  <si>
    <t>B.4</t>
  </si>
  <si>
    <t>Chăm sóc sức khỏe ban đầu</t>
  </si>
  <si>
    <t>Đồng phục học sinh</t>
  </si>
  <si>
    <t>Bảo hiểm y tế học sinh</t>
  </si>
  <si>
    <t>Chi quản lý ban giám, quản lý quỹ, bảo vệ, quản lý lớp chủ nhiệm</t>
  </si>
  <si>
    <t>Chi giáo viên trực tiếp chăm trẻ</t>
  </si>
  <si>
    <t>Chi nộp thuế Nhà nước</t>
  </si>
  <si>
    <t>Tiền ăn bán trú</t>
  </si>
  <si>
    <t>Học tiếng anh yếu tố người nước ngoài</t>
  </si>
  <si>
    <t>Kỹ năng sống</t>
  </si>
  <si>
    <t>Chi nộp thuế Nhà Nước</t>
  </si>
  <si>
    <t>Chi trả học phí cho công ty</t>
  </si>
  <si>
    <t>Thu ngân sách cấp</t>
  </si>
  <si>
    <t xml:space="preserve"> Tổng chi ngân sách </t>
  </si>
  <si>
    <t>Kinh phí nhiệm vụ không thường xuyên ( mã nguồn 12)</t>
  </si>
  <si>
    <t>B.5</t>
  </si>
  <si>
    <t>B.6</t>
  </si>
  <si>
    <t>B.8</t>
  </si>
  <si>
    <t>B.9</t>
  </si>
  <si>
    <t>B.10</t>
  </si>
  <si>
    <t>B.11</t>
  </si>
  <si>
    <t>B.12</t>
  </si>
  <si>
    <t>B.13</t>
  </si>
  <si>
    <t>B.14</t>
  </si>
  <si>
    <t>B.15</t>
  </si>
  <si>
    <t>Bùi Thị Thuỷ</t>
  </si>
  <si>
    <t>TRƯỜNG TIỂU HỌC ĐOÀN LẬP</t>
  </si>
  <si>
    <t>Cở sở vật chất bán trú</t>
  </si>
  <si>
    <t>B.16</t>
  </si>
  <si>
    <t>KẾ TOÁN</t>
  </si>
  <si>
    <t>Hỗ  trợ cơ sở vật chất học 2 buổi/ ngày</t>
  </si>
  <si>
    <t>Hỗ trợ tiền điện thắp sáng phục vụ học 2 buổi/ ngày</t>
  </si>
  <si>
    <t>Bùi Thị Thanh Huyền</t>
  </si>
  <si>
    <t xml:space="preserve">      HIỆU TRƯỞNG             </t>
  </si>
  <si>
    <t>Nguồn ngân sách năm 2023</t>
  </si>
  <si>
    <t>Đơn vị tính: đồng</t>
  </si>
  <si>
    <t>Kinh phí nhiệm vụ không thường xuyên ( nguồn 12,15)</t>
  </si>
  <si>
    <t>Kinh phí nhiệm vụ thường xuyên ( nguồn 13,14)</t>
  </si>
  <si>
    <t>Chi cước phí Internet, thuê đường truyền mạng</t>
  </si>
  <si>
    <t>Chi mua báo, tạp chí thư viện</t>
  </si>
  <si>
    <t>Chi khác</t>
  </si>
  <si>
    <t>1.2.1</t>
  </si>
  <si>
    <t>1.2.2</t>
  </si>
  <si>
    <t>1.2.3</t>
  </si>
  <si>
    <t>1.2.4</t>
  </si>
  <si>
    <t>1.2.5</t>
  </si>
  <si>
    <t>1.2.6</t>
  </si>
  <si>
    <t>1.2.7</t>
  </si>
  <si>
    <t>1.2.8</t>
  </si>
  <si>
    <t>1.2.9</t>
  </si>
  <si>
    <t>1.2.10</t>
  </si>
  <si>
    <t>1.2.11</t>
  </si>
  <si>
    <t>1.2.12</t>
  </si>
  <si>
    <t>1.2.13</t>
  </si>
  <si>
    <t>1.2.14</t>
  </si>
  <si>
    <t>1.2.15</t>
  </si>
  <si>
    <t>1.2.16</t>
  </si>
  <si>
    <t>1.2.17</t>
  </si>
  <si>
    <t>1.2.18</t>
  </si>
  <si>
    <t>1.2.19</t>
  </si>
  <si>
    <t>1.2.20</t>
  </si>
  <si>
    <t>Chi khoản thanh toán khác cho cá nhân</t>
  </si>
  <si>
    <t>Chi công tác phí</t>
  </si>
  <si>
    <t>Chi phí thuê mướn</t>
  </si>
  <si>
    <t>Chi phí nghiệp vụ chuyên môn của từng ngành</t>
  </si>
  <si>
    <t>Chi kinh phí hỗ trợ chi phí học tập, học bổng cho học sinh khuyết tật</t>
  </si>
  <si>
    <t>Chi kinh phí tăng lương cơ sở theo Nghị định số 24/2023/NĐ-CP của Chính phủ</t>
  </si>
  <si>
    <t>Chi kinh phí thực hiện nghị quyết 27/2019/NQ-HĐND và Nghị Quyết số 18/2022/NQ - HĐND của Hội đồng nhân dân thành phố cho bà Đào Thị Thảo</t>
  </si>
  <si>
    <t xml:space="preserve"> Chi phí gia hạn Phần mềm MISA QLCB cho Đơn vị trực thuộc - gói gia hạn từ năm thứ 2</t>
  </si>
  <si>
    <t xml:space="preserve">Chi phí gia hạn Phần mềm nền tảng giáo dục MISA EMIS Khoản thu EMIS </t>
  </si>
  <si>
    <t>Chi sửa chữa, duy tu tài sản phục vụ công tác chuyên môn và các công trình cơ sở hạ tầng</t>
  </si>
  <si>
    <t>Kinh phí thực hiện chế độ tự chủ, tự chịu trách nhiệm ( nguồn 14)</t>
  </si>
  <si>
    <t xml:space="preserve"> Tồn  năm 2022 chuyển sang</t>
  </si>
  <si>
    <t xml:space="preserve"> Tồn đến 31/12/2023</t>
  </si>
  <si>
    <t xml:space="preserve">Chi mua Micro không dây phòng Đoàn Đội </t>
  </si>
  <si>
    <t>Chi hỗ trợ cơ sở vật chất nhà xe</t>
  </si>
  <si>
    <t>Tồn đến 31/12/2023</t>
  </si>
  <si>
    <t>B.7</t>
  </si>
  <si>
    <t xml:space="preserve">Tiền khác </t>
  </si>
  <si>
    <t>Chi hỗ trợ trợ tin nhắn từ công ty năm 2023</t>
  </si>
  <si>
    <t>Chi trả công ty học phí do sai thông tin thụ hưởng</t>
  </si>
  <si>
    <t xml:space="preserve">Chi hỗ trợ cơ sở vật chất </t>
  </si>
  <si>
    <t>Hỗ trợ tiền nước sạch phục vụ học tập</t>
  </si>
  <si>
    <t>Đoàn Lập, ngày 31 tháng 01 năm 2024</t>
  </si>
  <si>
    <t>Chi trả thu nhập bình quân tăng thêm theo Nghị quyết số 05/2022/NQ-HĐND và Nghị quyết số 01/2023-HĐND của hội đồng nhân dân thành phố từ tháng 7 năm 2022 đến tháng 12 năm 2022</t>
  </si>
  <si>
    <t>Chi trả thu nhập bình quân tăng thêm theo Nghị quyết số 05/2022/NQ-HĐND và Nghị quyết số 01/2023-HĐND của hội đồng nhân dân thành phố từ tháng 1 năm 2023 đến tháng 6 năm 2023</t>
  </si>
  <si>
    <t>Chi mua bàn ghế giáo viên, bàn ghế học sinh, bảng chống lóa phòng học và chi phí thẩm định giá</t>
  </si>
  <si>
    <t>Chi trả phụ cấp Ưu đãi cho giáo viên giảng dạy người khuyết tật năm 2023</t>
  </si>
  <si>
    <t>Tổng thu</t>
  </si>
  <si>
    <t>Chi mua thuốc, hoạt động tuyên truyền</t>
  </si>
  <si>
    <t>Chi mua đồ dùng, cơ sở vật chất phòng y tế, văn phòng phẩm phục vụ
 công tác y tế</t>
  </si>
  <si>
    <t>Chi trả nhà may cung cấp đồng phục học sinh</t>
  </si>
  <si>
    <t xml:space="preserve"> Tồn năm 2022 chuyển sang</t>
  </si>
  <si>
    <t>Chi thù lao bảo hiểm y tế học sinh</t>
  </si>
  <si>
    <t>Chi mua thẻ bảo hiểm y tế cho học sinh</t>
  </si>
  <si>
    <t>Chi  mua đồ dùng, vật tư bán trú phục vuu bán trú</t>
  </si>
  <si>
    <t>Chi hoàn trả học sinh do chuyển tiền học lỗi hệ thống nộp thừa tiền qua Misa thu tiền ngân hàng</t>
  </si>
  <si>
    <t>Chi quản lý ban giám hiệu, quản lý quỹ, quản lý lớp chủ nhiệm</t>
  </si>
  <si>
    <t>Chi trả học phí cho công ty liên kết</t>
  </si>
  <si>
    <t>Chi  hỗ trợ mua thiết vị dạy học, sửa chữa cơ sở vật chất phục vụ học tập, giảng dạy</t>
  </si>
  <si>
    <t xml:space="preserve"> ( Ngân sách năm 2023, các khoản thu khác tại đơn vị năm 2023</t>
  </si>
  <si>
    <t>BÁO CÁO KẾT QUẢ HOẠT ĐỘNG TÀI CHÍNH
 NĂM 2023</t>
  </si>
  <si>
    <t>Kinh phí thực hiện chế độ tự chủ, tự chịu trách nhiệm ( nguồn 13)</t>
  </si>
  <si>
    <t>Chi lương, phụ cấp, các khoản có tính chất lương ( bảo hiểm xã hội, bảo hiểm y tế, bảo hiểm thất nghiệp, kinh phí công đoàn)</t>
  </si>
  <si>
    <t>Tiền lương của Bảo vệ lao động hợp đồng theo Nghị định 111/2022</t>
  </si>
  <si>
    <t>Chi Phụ cấp làm đêm; làm thêm giờ</t>
  </si>
  <si>
    <t>Chi tiền điện</t>
  </si>
  <si>
    <t>Chi tiền nước</t>
  </si>
  <si>
    <t>Chi tiền khoán phương tiện theo chế độ</t>
  </si>
  <si>
    <t>Chi văn phòng phẩm</t>
  </si>
  <si>
    <t>Chi mua sắm công cụ, dụng cụ văn phòng</t>
  </si>
  <si>
    <t>Chi khoán văn phòng phẩm</t>
  </si>
  <si>
    <t>Chi vật tư văn phòng khác</t>
  </si>
  <si>
    <t>Chi trả chi phí Thi công xây dựng  và  TV khảo sát lập báo cáo KTKT XD CTr cải tạo SC trường TH Đoàn Lập HM: Nhà lớp học và phụ trợ</t>
  </si>
  <si>
    <t>Chi trả chi phí Thi công xây dựng, tư vấn khảo sát lập cải tạo sửa chữa trường Tiểu học Đoàn Lập hạng mục: Nhà lớp học 2 tầng 10 phòng</t>
  </si>
  <si>
    <t>Chi trả phí Thi công xây dựng  và  TV khảo sát lập báo cáo KTKT XD, tư vấn giám sát thi công CTr cải tạo SC trường TH Đoàn Lập HM: Nhà lớp học và phụ trợ (công trình năm 2023)</t>
  </si>
  <si>
    <t>Chi mua Hệ thống âm thanh, loa mic phòng Hội họp nhà trường và chi phí thẩm định giá</t>
  </si>
  <si>
    <t>Chi phí Thi công xây dựng cải tạo sửa chữa trường Tiểu học Đoàn Lập hạng mục: Nhà lớp học và phụ trợ theo hợp đồng số 03/2021/HĐXD ngày 28/06/2021, PLHĐ ngày 28/07/2021 (CL 4)</t>
  </si>
  <si>
    <t>Chi nộp Thuế Nhà nước</t>
  </si>
  <si>
    <t>Nước uống học sinh</t>
  </si>
  <si>
    <t>Chi trả nhà cung cấp nước uống học sinh</t>
  </si>
  <si>
    <t>Chăm sóc học sinh bán trú</t>
  </si>
  <si>
    <t>Chi hỗ trợ cơ sở vật chất</t>
  </si>
  <si>
    <t>Lãi ngân hàng, kho bạc</t>
  </si>
  <si>
    <t>Tiền bảo đảm thực hiện hợp đồng thi công xây dựng số 03/2023/HĐXD-THĐL ngày 12/9/2023 công trình sửa chữa Nhà lớp học và phụ trợ trường tiểu học Đoàn Lập</t>
  </si>
  <si>
    <t>Khen thưởng</t>
  </si>
  <si>
    <t>B.17</t>
  </si>
  <si>
    <t>SỐ TIỀN</t>
  </si>
  <si>
    <t>NỘI DUNG</t>
  </si>
  <si>
    <t xml:space="preserve">Chi phí nâng cấp phầm mềm Kế toán hành chính sự nghiệp MISA MIMOSA.NET </t>
  </si>
  <si>
    <t>Chi nộp Thuế nhà nước</t>
  </si>
  <si>
    <t>Tồn  năm 2022 chuyển sang</t>
  </si>
  <si>
    <t>Chi  mua suất ăn cho học sinh từ công ty cung cấp thực phẩm</t>
  </si>
  <si>
    <t>Chi nộp xử phạt hành chính. Theo QĐ số 499/QĐ-XPVPHC ngày 10/11/2023 (Gửi giấy đề nghị cam kết chi NSNN đến KBNN chậm quáy quy định đối với hợp đồng xây dựng trường tiểu học Đoàn Lập hạng mục  sửa chữa Nhà lớp học và phụ trợ</t>
  </si>
  <si>
    <t>Chi phí quản lý tài khoản ngân hàng, phí chuyển tiền qua Ngân hàng, Kho bạc</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</si>
</sst>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quot; &quot;* #,##0.00_);_(&quot; &quot;* \(#,##0.00\);_(&quot; &quot;* &quot;-&quot;??_);_(@_)"/>
    <numFmt numFmtId="170" formatCode="_-* #,##0_-;\-* #,##0_-;_-* &quot;-&quot;_-;_-@_-"/>
    <numFmt numFmtId="171" formatCode="&quot;R&quot;\ #,##0;[Red]&quot;R&quot;\ \-#,##0"/>
    <numFmt numFmtId="172" formatCode="#,##0.0000000"/>
    <numFmt numFmtId="173" formatCode="#,##0\ &quot;$&quot;_);[Red]\(#,##0\ &quot;$&quot;\)"/>
    <numFmt numFmtId="174" formatCode="&quot;\&quot;#,##0;[Red]&quot;\&quot;\-#,##0"/>
    <numFmt numFmtId="175" formatCode="&quot;\&quot;#,##0.00;[Red]&quot;\&quot;\-#,##0.00"/>
    <numFmt numFmtId="176" formatCode="0.000%"/>
    <numFmt numFmtId="177" formatCode="#,##0\ &quot;DM&quot;;\-#,##0\ &quot;DM&quot;"/>
    <numFmt numFmtId="178" formatCode="#\ ###\ ###\ \ ###\ ###"/>
    <numFmt numFmtId="179" formatCode="#&quot; &quot;###&quot; &quot;###"/>
  </numFmts>
  <fonts count="63">
    <font>
      <sz val="12"/>
      <name val=".vntime"/>
      <family val="0"/>
    </font>
    <font>
      <sz val="11"/>
      <name val="??"/>
      <family val="3"/>
    </font>
    <font>
      <sz val="14"/>
      <name val="??"/>
      <family val="3"/>
    </font>
    <font>
      <sz val="12"/>
      <name val="????"/>
      <family val="0"/>
    </font>
    <font>
      <sz val="12"/>
      <name val="???"/>
      <family val="3"/>
    </font>
    <font>
      <sz val="10"/>
      <name val="???"/>
      <family val="3"/>
    </font>
    <font>
      <sz val="10"/>
      <name val="Arial"/>
      <family val="2"/>
    </font>
    <font>
      <sz val="12"/>
      <name val=".VnTime"/>
      <family val="1"/>
    </font>
    <font>
      <u val="single"/>
      <sz val="12"/>
      <color indexed="36"/>
      <name val=".VnTime"/>
      <family val="2"/>
    </font>
    <font>
      <b/>
      <sz val="12"/>
      <name val="Arial"/>
      <family val="2"/>
    </font>
    <font>
      <b/>
      <sz val="18"/>
      <name val="Arial"/>
      <family val="2"/>
    </font>
    <font>
      <u val="single"/>
      <sz val="12"/>
      <color indexed="12"/>
      <name val=".VnTime"/>
      <family val="2"/>
    </font>
    <font>
      <sz val="12"/>
      <name val="VNTime"/>
      <family val="2"/>
    </font>
    <font>
      <b/>
      <sz val="13"/>
      <name val=".VnTimeH"/>
      <family val="2"/>
    </font>
    <font>
      <sz val="14"/>
      <name val="뼻뮝"/>
      <family val="3"/>
    </font>
    <font>
      <sz val="12"/>
      <name val="뼻뮝"/>
      <family val="1"/>
    </font>
    <font>
      <sz val="12"/>
      <name val="바탕체"/>
      <family val="1"/>
    </font>
    <font>
      <sz val="10"/>
      <name val="굴림체"/>
      <family val="3"/>
    </font>
    <font>
      <sz val="8"/>
      <name val=".VnTime"/>
      <family val="2"/>
    </font>
    <font>
      <b/>
      <sz val="12"/>
      <name val="Times New Roman"/>
      <family val="1"/>
    </font>
    <font>
      <sz val="14"/>
      <name val="Times New Roman"/>
      <family val="1"/>
    </font>
    <font>
      <b/>
      <sz val="14"/>
      <name val="Times New Roman"/>
      <family val="1"/>
    </font>
    <font>
      <sz val="8"/>
      <color indexed="8"/>
      <name val="Arial"/>
      <family val="2"/>
    </font>
    <font>
      <b/>
      <sz val="13"/>
      <name val="Times New Roman"/>
      <family val="1"/>
    </font>
    <font>
      <sz val="13"/>
      <name val="Times New Roman"/>
      <family val="1"/>
    </font>
    <font>
      <sz val="13"/>
      <color indexed="8"/>
      <name val="Times New Roman"/>
      <family val="1"/>
    </font>
    <font>
      <sz val="9"/>
      <name val="Tahoma"/>
      <family val="2"/>
    </font>
    <font>
      <b/>
      <sz val="9"/>
      <name val="Tahoma"/>
      <family val="2"/>
    </font>
    <font>
      <sz val="13"/>
      <name val=".VnTime"/>
      <family val="2"/>
    </font>
    <font>
      <b/>
      <i/>
      <sz val="13"/>
      <name val=".VnTime"/>
      <family val="2"/>
    </font>
    <font>
      <i/>
      <sz val="13"/>
      <name val=".VnTime"/>
      <family val="2"/>
    </font>
    <font>
      <b/>
      <sz val="13"/>
      <name val=".VnTime"/>
      <family val="2"/>
    </font>
    <font>
      <sz val="12"/>
      <name val="Times New Roman"/>
      <family val="1"/>
    </font>
    <font>
      <b/>
      <sz val="13"/>
      <color indexed="8"/>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sz val="14"/>
      <color indexed="10"/>
      <name val="Times New Roman"/>
      <family val="2"/>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sz val="14"/>
      <color rgb="FFFF0000"/>
      <name val="Times New Roman"/>
      <family val="2"/>
    </font>
    <font>
      <b/>
      <sz val="8"/>
      <name val=".vntime"/>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style="thin"/>
      <top style="thin"/>
      <bottom style="thin"/>
    </border>
    <border>
      <left>
        <color indexed="63"/>
      </left>
      <right>
        <color indexed="63"/>
      </right>
      <top style="thin"/>
      <bottom>
        <color indexed="63"/>
      </botto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 fillId="0" borderId="0" applyFont="0" applyFill="0" applyBorder="0" applyAlignment="0" applyProtection="0"/>
    <xf numFmtId="0" fontId="2" fillId="0" borderId="0" applyFont="0" applyFill="0" applyBorder="0" applyAlignment="0" applyProtection="0"/>
    <xf numFmtId="177" fontId="1" fillId="0" borderId="0" applyFont="0" applyFill="0" applyBorder="0" applyAlignment="0" applyProtection="0"/>
    <xf numFmtId="40" fontId="2" fillId="0" borderId="0" applyFont="0" applyFill="0" applyBorder="0" applyAlignment="0" applyProtection="0"/>
    <xf numFmtId="38" fontId="2" fillId="0" borderId="0" applyFont="0" applyFill="0" applyBorder="0" applyAlignment="0" applyProtection="0"/>
    <xf numFmtId="170" fontId="3" fillId="0" borderId="0" applyFont="0" applyFill="0" applyBorder="0" applyAlignment="0" applyProtection="0"/>
    <xf numFmtId="9" fontId="4" fillId="0" borderId="0" applyFont="0" applyFill="0" applyBorder="0" applyAlignment="0" applyProtection="0"/>
    <xf numFmtId="0" fontId="5"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7" fillId="0" borderId="0" applyFont="0" applyFill="0" applyBorder="0" applyAlignment="0" applyProtection="0"/>
    <xf numFmtId="0" fontId="6" fillId="0" borderId="0" applyFont="0" applyFill="0" applyBorder="0" applyAlignment="0" applyProtection="0"/>
    <xf numFmtId="0" fontId="53" fillId="0" borderId="0" applyNumberFormat="0" applyFill="0" applyBorder="0" applyAlignment="0" applyProtection="0"/>
    <xf numFmtId="2" fontId="6" fillId="0" borderId="0" applyFon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9" fillId="0" borderId="3" applyNumberFormat="0" applyAlignment="0" applyProtection="0"/>
    <xf numFmtId="0" fontId="9" fillId="0" borderId="4">
      <alignment horizontal="left" vertical="center"/>
      <protection/>
    </xf>
    <xf numFmtId="0" fontId="10" fillId="0" borderId="0" applyNumberFormat="0" applyFill="0" applyBorder="0" applyAlignment="0" applyProtection="0"/>
    <xf numFmtId="0" fontId="9" fillId="0" borderId="0" applyNumberFormat="0" applyFill="0" applyBorder="0" applyAlignment="0" applyProtection="0"/>
    <xf numFmtId="0" fontId="55" fillId="0" borderId="5" applyNumberFormat="0" applyFill="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30" borderId="1" applyNumberFormat="0" applyAlignment="0" applyProtection="0"/>
    <xf numFmtId="0" fontId="12" fillId="0" borderId="0">
      <alignment/>
      <protection/>
    </xf>
    <xf numFmtId="0" fontId="57" fillId="0" borderId="6" applyNumberFormat="0" applyFill="0" applyAlignment="0" applyProtection="0"/>
    <xf numFmtId="0" fontId="58" fillId="31"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8" fillId="0" borderId="0">
      <alignment/>
      <protection/>
    </xf>
    <xf numFmtId="0" fontId="7"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1" fontId="13" fillId="0" borderId="0">
      <alignment horizontal="center"/>
      <protection/>
    </xf>
    <xf numFmtId="0" fontId="60" fillId="0" borderId="0" applyNumberFormat="0" applyFill="0" applyBorder="0" applyAlignment="0" applyProtection="0"/>
    <xf numFmtId="0" fontId="6" fillId="0" borderId="9" applyNumberFormat="0" applyFont="0" applyFill="0" applyAlignment="0" applyProtection="0"/>
    <xf numFmtId="0" fontId="61" fillId="0" borderId="0" applyNumberFormat="0" applyFill="0" applyBorder="0" applyAlignment="0" applyProtection="0"/>
    <xf numFmtId="40" fontId="14" fillId="0" borderId="0" applyFont="0" applyFill="0" applyBorder="0" applyAlignment="0" applyProtection="0"/>
    <xf numFmtId="38" fontId="14"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10" fontId="6" fillId="0" borderId="0" applyFont="0" applyFill="0" applyBorder="0" applyAlignment="0" applyProtection="0"/>
    <xf numFmtId="0" fontId="15" fillId="0" borderId="0">
      <alignment/>
      <protection/>
    </xf>
    <xf numFmtId="171" fontId="7" fillId="0" borderId="0" applyFont="0" applyFill="0" applyBorder="0" applyAlignment="0" applyProtection="0"/>
    <xf numFmtId="172" fontId="7" fillId="0" borderId="0" applyFont="0" applyFill="0" applyBorder="0" applyAlignment="0" applyProtection="0"/>
    <xf numFmtId="175" fontId="16" fillId="0" borderId="0" applyFont="0" applyFill="0" applyBorder="0" applyAlignment="0" applyProtection="0"/>
    <xf numFmtId="174" fontId="16" fillId="0" borderId="0" applyFont="0" applyFill="0" applyBorder="0" applyAlignment="0" applyProtection="0"/>
    <xf numFmtId="0" fontId="17" fillId="0" borderId="0">
      <alignment/>
      <protection/>
    </xf>
  </cellStyleXfs>
  <cellXfs count="58">
    <xf numFmtId="0" fontId="0" fillId="0" borderId="0" xfId="0" applyAlignment="1">
      <alignment/>
    </xf>
    <xf numFmtId="0" fontId="20" fillId="0" borderId="0" xfId="0" applyFont="1" applyAlignment="1">
      <alignment/>
    </xf>
    <xf numFmtId="0" fontId="0" fillId="0" borderId="0" xfId="0" applyFill="1" applyAlignment="1">
      <alignment/>
    </xf>
    <xf numFmtId="0" fontId="19" fillId="0" borderId="0" xfId="0" applyFont="1" applyAlignment="1">
      <alignment horizontal="center" vertical="center"/>
    </xf>
    <xf numFmtId="0" fontId="20" fillId="0" borderId="0" xfId="0" applyFont="1" applyFill="1" applyAlignment="1">
      <alignment/>
    </xf>
    <xf numFmtId="0" fontId="21" fillId="0" borderId="0" xfId="0" applyFont="1" applyFill="1" applyAlignment="1">
      <alignment/>
    </xf>
    <xf numFmtId="0" fontId="0" fillId="0" borderId="0" xfId="0" applyAlignment="1">
      <alignment horizontal="center"/>
    </xf>
    <xf numFmtId="0" fontId="20" fillId="0" borderId="0" xfId="0" applyFont="1" applyFill="1" applyAlignment="1">
      <alignment horizontal="center"/>
    </xf>
    <xf numFmtId="0" fontId="21" fillId="0" borderId="0" xfId="0" applyFont="1" applyFill="1" applyAlignment="1">
      <alignment horizontal="center"/>
    </xf>
    <xf numFmtId="0" fontId="0" fillId="0" borderId="0" xfId="0" applyFill="1" applyAlignment="1">
      <alignment horizontal="center"/>
    </xf>
    <xf numFmtId="0" fontId="28" fillId="0" borderId="0" xfId="0" applyFont="1" applyFill="1" applyAlignment="1">
      <alignment vertical="center"/>
    </xf>
    <xf numFmtId="0" fontId="28" fillId="0" borderId="0" xfId="0" applyFont="1" applyFill="1" applyAlignment="1">
      <alignment/>
    </xf>
    <xf numFmtId="0" fontId="29" fillId="0" borderId="0" xfId="0" applyFont="1" applyFill="1" applyAlignment="1">
      <alignment/>
    </xf>
    <xf numFmtId="0" fontId="30" fillId="0" borderId="0" xfId="0" applyFont="1" applyFill="1" applyAlignment="1">
      <alignment/>
    </xf>
    <xf numFmtId="0" fontId="30" fillId="0" borderId="0" xfId="0" applyFont="1" applyFill="1" applyAlignment="1">
      <alignment vertical="center"/>
    </xf>
    <xf numFmtId="0" fontId="31" fillId="0" borderId="0" xfId="0" applyFont="1" applyFill="1" applyAlignment="1">
      <alignment/>
    </xf>
    <xf numFmtId="0" fontId="20" fillId="0" borderId="0" xfId="0" applyFont="1" applyFill="1" applyBorder="1" applyAlignment="1">
      <alignment horizontal="right"/>
    </xf>
    <xf numFmtId="0" fontId="21" fillId="0" borderId="0" xfId="0" applyFont="1" applyFill="1" applyBorder="1" applyAlignment="1">
      <alignment horizontal="left"/>
    </xf>
    <xf numFmtId="3" fontId="20" fillId="0" borderId="0" xfId="0" applyNumberFormat="1" applyFont="1" applyAlignment="1">
      <alignment/>
    </xf>
    <xf numFmtId="3" fontId="20" fillId="0" borderId="0" xfId="0" applyNumberFormat="1" applyFont="1" applyFill="1" applyAlignment="1">
      <alignment/>
    </xf>
    <xf numFmtId="0" fontId="20" fillId="33" borderId="0" xfId="0" applyFont="1" applyFill="1" applyAlignment="1">
      <alignment horizontal="center"/>
    </xf>
    <xf numFmtId="3" fontId="20" fillId="33" borderId="0" xfId="0" applyNumberFormat="1" applyFont="1" applyFill="1" applyAlignment="1">
      <alignment/>
    </xf>
    <xf numFmtId="0" fontId="21" fillId="33" borderId="10" xfId="0" applyFont="1" applyFill="1" applyBorder="1" applyAlignment="1">
      <alignment horizontal="center" vertical="center"/>
    </xf>
    <xf numFmtId="3" fontId="32" fillId="33" borderId="0" xfId="0" applyNumberFormat="1" applyFont="1" applyFill="1" applyAlignment="1">
      <alignment horizontal="right"/>
    </xf>
    <xf numFmtId="3" fontId="20" fillId="0" borderId="0" xfId="0" applyNumberFormat="1" applyFont="1" applyFill="1" applyBorder="1" applyAlignment="1">
      <alignment horizontal="right"/>
    </xf>
    <xf numFmtId="3" fontId="21" fillId="0" borderId="0" xfId="0" applyNumberFormat="1" applyFont="1" applyFill="1" applyBorder="1" applyAlignment="1">
      <alignment horizontal="center"/>
    </xf>
    <xf numFmtId="3" fontId="21" fillId="0" borderId="0" xfId="0" applyNumberFormat="1" applyFont="1" applyFill="1" applyAlignment="1">
      <alignment horizontal="center"/>
    </xf>
    <xf numFmtId="0" fontId="7" fillId="33" borderId="0" xfId="0" applyFont="1" applyFill="1" applyAlignment="1">
      <alignment horizontal="center"/>
    </xf>
    <xf numFmtId="3" fontId="21" fillId="33" borderId="10" xfId="0" applyNumberFormat="1" applyFont="1" applyFill="1" applyBorder="1" applyAlignment="1">
      <alignment horizontal="center" vertical="center"/>
    </xf>
    <xf numFmtId="0" fontId="24" fillId="33" borderId="10" xfId="0" applyFont="1" applyFill="1" applyBorder="1" applyAlignment="1">
      <alignment horizontal="center" vertical="center"/>
    </xf>
    <xf numFmtId="0" fontId="23" fillId="33" borderId="10" xfId="0" applyFont="1" applyFill="1" applyBorder="1" applyAlignment="1">
      <alignment horizontal="left" vertical="center" wrapText="1"/>
    </xf>
    <xf numFmtId="3" fontId="24" fillId="33" borderId="10" xfId="0" applyNumberFormat="1" applyFont="1" applyFill="1" applyBorder="1" applyAlignment="1">
      <alignment vertical="center" wrapText="1"/>
    </xf>
    <xf numFmtId="0" fontId="23" fillId="33" borderId="10" xfId="0" applyFont="1" applyFill="1" applyBorder="1" applyAlignment="1">
      <alignment horizontal="center" vertical="center"/>
    </xf>
    <xf numFmtId="3" fontId="23" fillId="33" borderId="10" xfId="0" applyNumberFormat="1" applyFont="1" applyFill="1" applyBorder="1" applyAlignment="1">
      <alignment vertical="center" wrapText="1"/>
    </xf>
    <xf numFmtId="0" fontId="24" fillId="33" borderId="10" xfId="0" applyFont="1" applyFill="1" applyBorder="1" applyAlignment="1">
      <alignment horizontal="left" vertical="center" wrapText="1"/>
    </xf>
    <xf numFmtId="3" fontId="28" fillId="0" borderId="10" xfId="0" applyNumberFormat="1" applyFont="1" applyFill="1" applyBorder="1" applyAlignment="1">
      <alignment/>
    </xf>
    <xf numFmtId="3" fontId="28" fillId="0" borderId="10" xfId="0" applyNumberFormat="1" applyFont="1" applyFill="1" applyBorder="1" applyAlignment="1">
      <alignment vertical="center"/>
    </xf>
    <xf numFmtId="3" fontId="23" fillId="33" borderId="10" xfId="0" applyNumberFormat="1" applyFont="1" applyFill="1" applyBorder="1" applyAlignment="1">
      <alignment horizontal="right" vertical="center" wrapText="1"/>
    </xf>
    <xf numFmtId="179" fontId="33" fillId="34" borderId="10" xfId="72" applyNumberFormat="1" applyFont="1" applyFill="1" applyBorder="1" applyAlignment="1" applyProtection="1">
      <alignment horizontal="left" vertical="center" wrapText="1" shrinkToFit="1"/>
      <protection locked="0"/>
    </xf>
    <xf numFmtId="3" fontId="24" fillId="33" borderId="10" xfId="0" applyNumberFormat="1" applyFont="1" applyFill="1" applyBorder="1" applyAlignment="1">
      <alignment vertical="center"/>
    </xf>
    <xf numFmtId="3" fontId="24" fillId="33" borderId="10" xfId="0" applyNumberFormat="1" applyFont="1" applyFill="1" applyBorder="1" applyAlignment="1">
      <alignment horizontal="right" vertical="center" wrapText="1"/>
    </xf>
    <xf numFmtId="3" fontId="25" fillId="34" borderId="10" xfId="0" applyNumberFormat="1" applyFont="1" applyFill="1" applyBorder="1" applyAlignment="1" applyProtection="1">
      <alignment horizontal="right" vertical="center" wrapText="1" shrinkToFit="1"/>
      <protection locked="0"/>
    </xf>
    <xf numFmtId="0" fontId="25" fillId="34" borderId="10" xfId="73" applyFont="1" applyFill="1" applyBorder="1" applyAlignment="1" applyProtection="1">
      <alignment horizontal="left" vertical="center" wrapText="1" shrinkToFit="1"/>
      <protection locked="0"/>
    </xf>
    <xf numFmtId="3" fontId="25" fillId="34" borderId="10" xfId="73" applyNumberFormat="1" applyFont="1" applyFill="1" applyBorder="1" applyAlignment="1" applyProtection="1">
      <alignment horizontal="right" vertical="center" wrapText="1" shrinkToFit="1"/>
      <protection locked="0"/>
    </xf>
    <xf numFmtId="3" fontId="25" fillId="34" borderId="10" xfId="0" applyNumberFormat="1" applyFont="1" applyFill="1" applyBorder="1" applyAlignment="1" applyProtection="1">
      <alignment vertical="center" wrapText="1" shrinkToFit="1"/>
      <protection locked="0"/>
    </xf>
    <xf numFmtId="0" fontId="25" fillId="34" borderId="10" xfId="0" applyFont="1" applyFill="1" applyBorder="1" applyAlignment="1" applyProtection="1">
      <alignment horizontal="left" vertical="center" wrapText="1" shrinkToFit="1"/>
      <protection locked="0"/>
    </xf>
    <xf numFmtId="179" fontId="25" fillId="34" borderId="10" xfId="72" applyNumberFormat="1" applyFont="1" applyFill="1" applyBorder="1" applyAlignment="1" applyProtection="1">
      <alignment horizontal="left" vertical="center" wrapText="1" shrinkToFit="1"/>
      <protection locked="0"/>
    </xf>
    <xf numFmtId="2" fontId="24" fillId="33" borderId="10" xfId="0" applyNumberFormat="1" applyFont="1" applyFill="1" applyBorder="1" applyAlignment="1">
      <alignment horizontal="center" vertical="center"/>
    </xf>
    <xf numFmtId="0" fontId="24" fillId="33" borderId="10" xfId="0" applyFont="1" applyFill="1" applyBorder="1" applyAlignment="1">
      <alignment horizontal="left" vertical="center"/>
    </xf>
    <xf numFmtId="3" fontId="24" fillId="33" borderId="10" xfId="0" applyNumberFormat="1" applyFont="1" applyFill="1" applyBorder="1" applyAlignment="1">
      <alignment/>
    </xf>
    <xf numFmtId="0" fontId="24" fillId="33" borderId="10" xfId="0" applyFont="1" applyFill="1" applyBorder="1" applyAlignment="1">
      <alignment vertical="center" wrapText="1"/>
    </xf>
    <xf numFmtId="3" fontId="30" fillId="0" borderId="0" xfId="0" applyNumberFormat="1" applyFont="1" applyFill="1" applyAlignment="1">
      <alignment/>
    </xf>
    <xf numFmtId="0" fontId="21" fillId="0" borderId="0" xfId="0" applyFont="1" applyFill="1" applyAlignment="1">
      <alignment horizontal="left"/>
    </xf>
    <xf numFmtId="0" fontId="21" fillId="33" borderId="0" xfId="0" applyFont="1" applyFill="1" applyAlignment="1">
      <alignment horizontal="left"/>
    </xf>
    <xf numFmtId="0" fontId="21" fillId="33" borderId="0" xfId="0" applyFont="1" applyFill="1" applyAlignment="1">
      <alignment horizontal="center" wrapText="1"/>
    </xf>
    <xf numFmtId="0" fontId="21" fillId="33" borderId="0" xfId="0" applyFont="1" applyFill="1" applyAlignment="1">
      <alignment horizontal="center"/>
    </xf>
    <xf numFmtId="0" fontId="20" fillId="33" borderId="0" xfId="0" applyFont="1" applyFill="1" applyAlignment="1">
      <alignment horizontal="center"/>
    </xf>
    <xf numFmtId="0" fontId="20" fillId="33" borderId="11" xfId="0" applyFont="1" applyFill="1" applyBorder="1" applyAlignment="1">
      <alignment horizontal="right"/>
    </xf>
  </cellXfs>
  <cellStyles count="80">
    <cellStyle name="Normal" xfId="0"/>
    <cellStyle name="??" xfId="15"/>
    <cellStyle name="?? [0.00]_PRODUCT DETAIL Q1" xfId="16"/>
    <cellStyle name="?? [0]" xfId="17"/>
    <cellStyle name="???? [0.00]_PRODUCT DETAIL Q1" xfId="18"/>
    <cellStyle name="????_PRODUCT DETAIL Q1" xfId="19"/>
    <cellStyle name="???[0]_Book1" xfId="20"/>
    <cellStyle name="???_95" xfId="21"/>
    <cellStyle name="??_(????)??????" xfId="22"/>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omma0" xfId="52"/>
    <cellStyle name="Currency" xfId="53"/>
    <cellStyle name="Currency [0]" xfId="54"/>
    <cellStyle name="Currency0" xfId="55"/>
    <cellStyle name="Date" xfId="56"/>
    <cellStyle name="Explanatory Text" xfId="57"/>
    <cellStyle name="Fixed" xfId="58"/>
    <cellStyle name="Followed Hyperlink" xfId="59"/>
    <cellStyle name="Good" xfId="60"/>
    <cellStyle name="Header1" xfId="61"/>
    <cellStyle name="Header2" xfId="62"/>
    <cellStyle name="Heading 1" xfId="63"/>
    <cellStyle name="Heading 2" xfId="64"/>
    <cellStyle name="Heading 3" xfId="65"/>
    <cellStyle name="Heading 4" xfId="66"/>
    <cellStyle name="Hyperlink" xfId="67"/>
    <cellStyle name="Input" xfId="68"/>
    <cellStyle name="Kien1" xfId="69"/>
    <cellStyle name="Linked Cell" xfId="70"/>
    <cellStyle name="Neutral" xfId="71"/>
    <cellStyle name="Normal 2" xfId="72"/>
    <cellStyle name="Normal 2 2" xfId="73"/>
    <cellStyle name="Normal 2 3" xfId="74"/>
    <cellStyle name="Normal 3" xfId="75"/>
    <cellStyle name="Note" xfId="76"/>
    <cellStyle name="Output" xfId="77"/>
    <cellStyle name="Percent" xfId="78"/>
    <cellStyle name="td" xfId="79"/>
    <cellStyle name="Title" xfId="80"/>
    <cellStyle name="Total" xfId="81"/>
    <cellStyle name="Warning Text" xfId="82"/>
    <cellStyle name="똿뗦먛귟 [0.00]_PRODUCT DETAIL Q1" xfId="83"/>
    <cellStyle name="똿뗦먛귟_PRODUCT DETAIL Q1" xfId="84"/>
    <cellStyle name="믅됞 [0.00]_PRODUCT DETAIL Q1" xfId="85"/>
    <cellStyle name="믅됞_PRODUCT DETAIL Q1" xfId="86"/>
    <cellStyle name="백분율_HOBONG" xfId="87"/>
    <cellStyle name="뷭?_BOOKSHIP" xfId="88"/>
    <cellStyle name="콤마 [0]_1202" xfId="89"/>
    <cellStyle name="콤마_1202" xfId="90"/>
    <cellStyle name="통화 [0]_1202" xfId="91"/>
    <cellStyle name="통화_1202" xfId="92"/>
    <cellStyle name="표준_(정보부문)월별인원계획"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304800</xdr:rowOff>
    </xdr:from>
    <xdr:to>
      <xdr:col>1</xdr:col>
      <xdr:colOff>1447800</xdr:colOff>
      <xdr:row>0</xdr:row>
      <xdr:rowOff>304800</xdr:rowOff>
    </xdr:to>
    <xdr:sp>
      <xdr:nvSpPr>
        <xdr:cNvPr id="1" name="Straight Connector 2"/>
        <xdr:cNvSpPr>
          <a:spLocks/>
        </xdr:cNvSpPr>
      </xdr:nvSpPr>
      <xdr:spPr>
        <a:xfrm>
          <a:off x="1114425" y="304800"/>
          <a:ext cx="1190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HoSo_TieuHoc_T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HS_THCS\HoSo_TieuHoc_T9.xlt"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ongHop\land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uong"/>
      <sheetName val="CoSoVC_TH"/>
      <sheetName val="NhanSu_TH"/>
      <sheetName val="LopHoc_TH"/>
      <sheetName val="LopHoc_TH_BC"/>
      <sheetName val="HocSinh_TH"/>
      <sheetName val="HocSinh_TH_BC"/>
      <sheetName val="DiemTruong"/>
      <sheetName val="DanhMuc"/>
      <sheetName val="XL4Pop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uong"/>
      <sheetName val="CoSoVC_TH"/>
      <sheetName val="NhanSu_TH"/>
      <sheetName val="LopHoc_TH"/>
      <sheetName val="LopHoc_TH_BC"/>
      <sheetName val="HocSinh_TH"/>
      <sheetName val="HocSinh_TH_BC"/>
      <sheetName val="DiemTruong"/>
      <sheetName val="DanhMuc"/>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TVT_Lamdat (2)"/>
      <sheetName val="PTVT_Lamdat"/>
      <sheetName val="Bieu GTXL Lamdat (2)"/>
      <sheetName val="Bieu GTXL Lamdat"/>
      <sheetName val="Lamdat2"/>
      <sheetName val="Lamda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8.79687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216"/>
  <sheetViews>
    <sheetView tabSelected="1" view="pageBreakPreview" zoomScaleSheetLayoutView="100" zoomScalePageLayoutView="0" workbookViewId="0" topLeftCell="A145">
      <selection activeCell="B148" sqref="B148"/>
    </sheetView>
  </sheetViews>
  <sheetFormatPr defaultColWidth="8.796875" defaultRowHeight="15"/>
  <cols>
    <col min="1" max="1" width="9.09765625" style="6" customWidth="1"/>
    <col min="2" max="2" width="64.3984375" style="1" customWidth="1"/>
    <col min="3" max="3" width="19" style="18" customWidth="1"/>
    <col min="8" max="8" width="14.69921875" style="0" bestFit="1" customWidth="1"/>
  </cols>
  <sheetData>
    <row r="1" spans="1:3" ht="25.5" customHeight="1">
      <c r="A1" s="53" t="s">
        <v>59</v>
      </c>
      <c r="B1" s="53"/>
      <c r="C1" s="21"/>
    </row>
    <row r="2" spans="1:3" s="1" customFormat="1" ht="45" customHeight="1">
      <c r="A2" s="20"/>
      <c r="B2" s="54" t="s">
        <v>134</v>
      </c>
      <c r="C2" s="55"/>
    </row>
    <row r="3" spans="1:3" s="1" customFormat="1" ht="26.25" customHeight="1">
      <c r="A3" s="20"/>
      <c r="B3" s="56" t="s">
        <v>133</v>
      </c>
      <c r="C3" s="56"/>
    </row>
    <row r="4" spans="1:3" ht="18.75">
      <c r="A4" s="27"/>
      <c r="B4" s="20"/>
      <c r="C4" s="23" t="s">
        <v>68</v>
      </c>
    </row>
    <row r="5" spans="1:3" s="3" customFormat="1" ht="25.5" customHeight="1">
      <c r="A5" s="22" t="s">
        <v>3</v>
      </c>
      <c r="B5" s="22" t="s">
        <v>161</v>
      </c>
      <c r="C5" s="28" t="s">
        <v>160</v>
      </c>
    </row>
    <row r="6" spans="1:3" s="11" customFormat="1" ht="30.75" customHeight="1">
      <c r="A6" s="29" t="s">
        <v>4</v>
      </c>
      <c r="B6" s="30" t="s">
        <v>67</v>
      </c>
      <c r="C6" s="31"/>
    </row>
    <row r="7" spans="1:3" s="12" customFormat="1" ht="30.75" customHeight="1">
      <c r="A7" s="32" t="s">
        <v>5</v>
      </c>
      <c r="B7" s="30" t="s">
        <v>45</v>
      </c>
      <c r="C7" s="33">
        <f>SUM(C9:C11)</f>
        <v>8708810038</v>
      </c>
    </row>
    <row r="8" spans="1:3" s="12" customFormat="1" ht="30.75" customHeight="1">
      <c r="A8" s="32">
        <v>1</v>
      </c>
      <c r="B8" s="30" t="s">
        <v>70</v>
      </c>
      <c r="C8" s="33">
        <f>C9+C10</f>
        <v>6863844608</v>
      </c>
    </row>
    <row r="9" spans="1:3" s="11" customFormat="1" ht="48.75" customHeight="1">
      <c r="A9" s="29">
        <v>1.1</v>
      </c>
      <c r="B9" s="34" t="s">
        <v>136</v>
      </c>
      <c r="C9" s="35">
        <v>5751757315</v>
      </c>
    </row>
    <row r="10" spans="1:3" s="10" customFormat="1" ht="45.75" customHeight="1">
      <c r="A10" s="29">
        <v>1.2</v>
      </c>
      <c r="B10" s="34" t="s">
        <v>13</v>
      </c>
      <c r="C10" s="36">
        <v>1112087293</v>
      </c>
    </row>
    <row r="11" spans="1:3" s="15" customFormat="1" ht="30.75" customHeight="1">
      <c r="A11" s="32">
        <v>2</v>
      </c>
      <c r="B11" s="30" t="s">
        <v>69</v>
      </c>
      <c r="C11" s="37">
        <f>189703000+1156840000+498422430</f>
        <v>1844965430</v>
      </c>
    </row>
    <row r="12" spans="1:3" s="12" customFormat="1" ht="30.75" customHeight="1">
      <c r="A12" s="32" t="s">
        <v>6</v>
      </c>
      <c r="B12" s="30" t="s">
        <v>46</v>
      </c>
      <c r="C12" s="33">
        <f>C13+C36+C40+C51</f>
        <v>8708810038</v>
      </c>
    </row>
    <row r="13" spans="1:3" s="12" customFormat="1" ht="30.75" customHeight="1">
      <c r="A13" s="32">
        <v>1</v>
      </c>
      <c r="B13" s="38" t="s">
        <v>135</v>
      </c>
      <c r="C13" s="33">
        <f>C14+C15</f>
        <v>5102623455</v>
      </c>
    </row>
    <row r="14" spans="1:3" s="13" customFormat="1" ht="47.25" customHeight="1">
      <c r="A14" s="29">
        <v>1.1</v>
      </c>
      <c r="B14" s="34" t="s">
        <v>136</v>
      </c>
      <c r="C14" s="31">
        <v>3990536162</v>
      </c>
    </row>
    <row r="15" spans="1:3" s="14" customFormat="1" ht="43.5" customHeight="1">
      <c r="A15" s="29">
        <v>1.2</v>
      </c>
      <c r="B15" s="34" t="s">
        <v>12</v>
      </c>
      <c r="C15" s="39">
        <f>SUM(C16:C35)</f>
        <v>1112087293</v>
      </c>
    </row>
    <row r="16" spans="1:3" s="11" customFormat="1" ht="30.75" customHeight="1">
      <c r="A16" s="29" t="s">
        <v>74</v>
      </c>
      <c r="B16" s="34" t="s">
        <v>137</v>
      </c>
      <c r="C16" s="40">
        <f>(4680000+4680000*24.5%)*12</f>
        <v>69919200</v>
      </c>
    </row>
    <row r="17" spans="1:3" s="11" customFormat="1" ht="30.75" customHeight="1">
      <c r="A17" s="29" t="s">
        <v>75</v>
      </c>
      <c r="B17" s="34" t="s">
        <v>138</v>
      </c>
      <c r="C17" s="41">
        <v>256191900</v>
      </c>
    </row>
    <row r="18" spans="1:3" s="11" customFormat="1" ht="30.75" customHeight="1">
      <c r="A18" s="29" t="s">
        <v>76</v>
      </c>
      <c r="B18" s="34" t="s">
        <v>10</v>
      </c>
      <c r="C18" s="40">
        <f>33390000+9834000</f>
        <v>43224000</v>
      </c>
    </row>
    <row r="19" spans="1:3" s="11" customFormat="1" ht="30.75" customHeight="1">
      <c r="A19" s="29" t="s">
        <v>77</v>
      </c>
      <c r="B19" s="34" t="s">
        <v>0</v>
      </c>
      <c r="C19" s="40">
        <v>203955000</v>
      </c>
    </row>
    <row r="20" spans="1:3" s="11" customFormat="1" ht="30.75" customHeight="1">
      <c r="A20" s="29" t="s">
        <v>78</v>
      </c>
      <c r="B20" s="34" t="s">
        <v>94</v>
      </c>
      <c r="C20" s="40">
        <v>22866224</v>
      </c>
    </row>
    <row r="21" spans="1:3" s="11" customFormat="1" ht="30.75" customHeight="1">
      <c r="A21" s="29" t="s">
        <v>79</v>
      </c>
      <c r="B21" s="42" t="s">
        <v>139</v>
      </c>
      <c r="C21" s="43">
        <v>10590944</v>
      </c>
    </row>
    <row r="22" spans="1:3" s="11" customFormat="1" ht="30.75" customHeight="1">
      <c r="A22" s="29" t="s">
        <v>80</v>
      </c>
      <c r="B22" s="42" t="s">
        <v>140</v>
      </c>
      <c r="C22" s="43">
        <v>900000</v>
      </c>
    </row>
    <row r="23" spans="1:3" s="11" customFormat="1" ht="30.75" customHeight="1">
      <c r="A23" s="29" t="s">
        <v>81</v>
      </c>
      <c r="B23" s="42" t="s">
        <v>141</v>
      </c>
      <c r="C23" s="43">
        <v>3729149</v>
      </c>
    </row>
    <row r="24" spans="1:3" s="11" customFormat="1" ht="30.75" customHeight="1">
      <c r="A24" s="29" t="s">
        <v>82</v>
      </c>
      <c r="B24" s="42" t="s">
        <v>142</v>
      </c>
      <c r="C24" s="43">
        <v>15740265</v>
      </c>
    </row>
    <row r="25" spans="1:3" s="11" customFormat="1" ht="30.75" customHeight="1">
      <c r="A25" s="29" t="s">
        <v>83</v>
      </c>
      <c r="B25" s="42" t="s">
        <v>143</v>
      </c>
      <c r="C25" s="43">
        <v>47058900</v>
      </c>
    </row>
    <row r="26" spans="1:3" s="11" customFormat="1" ht="30.75" customHeight="1">
      <c r="A26" s="29" t="s">
        <v>84</v>
      </c>
      <c r="B26" s="42" t="s">
        <v>144</v>
      </c>
      <c r="C26" s="43">
        <v>20500000</v>
      </c>
    </row>
    <row r="27" spans="1:3" s="10" customFormat="1" ht="30.75" customHeight="1">
      <c r="A27" s="29" t="s">
        <v>85</v>
      </c>
      <c r="B27" s="42" t="s">
        <v>145</v>
      </c>
      <c r="C27" s="43">
        <v>76465000</v>
      </c>
    </row>
    <row r="28" spans="1:3" s="10" customFormat="1" ht="36" customHeight="1">
      <c r="A28" s="29" t="s">
        <v>86</v>
      </c>
      <c r="B28" s="42" t="s">
        <v>71</v>
      </c>
      <c r="C28" s="44">
        <v>9089143</v>
      </c>
    </row>
    <row r="29" spans="1:3" s="10" customFormat="1" ht="30.75" customHeight="1">
      <c r="A29" s="29" t="s">
        <v>87</v>
      </c>
      <c r="B29" s="42" t="s">
        <v>72</v>
      </c>
      <c r="C29" s="44">
        <v>4888600</v>
      </c>
    </row>
    <row r="30" spans="1:3" s="10" customFormat="1" ht="30.75" customHeight="1">
      <c r="A30" s="29" t="s">
        <v>88</v>
      </c>
      <c r="B30" s="42" t="s">
        <v>11</v>
      </c>
      <c r="C30" s="44">
        <v>33140000</v>
      </c>
    </row>
    <row r="31" spans="1:3" s="10" customFormat="1" ht="30.75" customHeight="1">
      <c r="A31" s="29" t="s">
        <v>89</v>
      </c>
      <c r="B31" s="42" t="s">
        <v>95</v>
      </c>
      <c r="C31" s="44">
        <v>22837600</v>
      </c>
    </row>
    <row r="32" spans="1:3" s="10" customFormat="1" ht="30.75" customHeight="1">
      <c r="A32" s="29" t="s">
        <v>90</v>
      </c>
      <c r="B32" s="42" t="s">
        <v>96</v>
      </c>
      <c r="C32" s="44">
        <v>107040000</v>
      </c>
    </row>
    <row r="33" spans="1:3" s="10" customFormat="1" ht="38.25" customHeight="1">
      <c r="A33" s="29" t="s">
        <v>91</v>
      </c>
      <c r="B33" s="45" t="s">
        <v>103</v>
      </c>
      <c r="C33" s="41">
        <v>74392480</v>
      </c>
    </row>
    <row r="34" spans="1:3" s="10" customFormat="1" ht="30.75" customHeight="1">
      <c r="A34" s="29" t="s">
        <v>92</v>
      </c>
      <c r="B34" s="45" t="s">
        <v>97</v>
      </c>
      <c r="C34" s="41">
        <v>74891088</v>
      </c>
    </row>
    <row r="35" spans="1:3" s="10" customFormat="1" ht="30.75" customHeight="1">
      <c r="A35" s="29" t="s">
        <v>93</v>
      </c>
      <c r="B35" s="45" t="s">
        <v>73</v>
      </c>
      <c r="C35" s="41">
        <v>14667800</v>
      </c>
    </row>
    <row r="36" spans="1:3" s="12" customFormat="1" ht="30.75" customHeight="1">
      <c r="A36" s="32">
        <v>2</v>
      </c>
      <c r="B36" s="38" t="s">
        <v>104</v>
      </c>
      <c r="C36" s="33">
        <f>SUM(C37:C39)</f>
        <v>1761221153</v>
      </c>
    </row>
    <row r="37" spans="1:3" s="10" customFormat="1" ht="65.25" customHeight="1">
      <c r="A37" s="29">
        <v>2.1</v>
      </c>
      <c r="B37" s="45" t="s">
        <v>117</v>
      </c>
      <c r="C37" s="41">
        <f>413744988+534303570</f>
        <v>948048558</v>
      </c>
    </row>
    <row r="38" spans="1:3" s="10" customFormat="1" ht="68.25" customHeight="1">
      <c r="A38" s="29">
        <v>2.2</v>
      </c>
      <c r="B38" s="45" t="s">
        <v>118</v>
      </c>
      <c r="C38" s="41">
        <v>388055004</v>
      </c>
    </row>
    <row r="39" spans="1:3" s="10" customFormat="1" ht="48.75" customHeight="1">
      <c r="A39" s="29">
        <v>2.3</v>
      </c>
      <c r="B39" s="45" t="s">
        <v>99</v>
      </c>
      <c r="C39" s="41">
        <v>425117591</v>
      </c>
    </row>
    <row r="40" spans="1:3" s="12" customFormat="1" ht="30.75" customHeight="1">
      <c r="A40" s="29">
        <v>3</v>
      </c>
      <c r="B40" s="38" t="s">
        <v>47</v>
      </c>
      <c r="C40" s="33">
        <f>SUM(C41:C50)</f>
        <v>1346543000</v>
      </c>
    </row>
    <row r="41" spans="1:3" s="12" customFormat="1" ht="52.5" customHeight="1">
      <c r="A41" s="29">
        <v>3.1</v>
      </c>
      <c r="B41" s="46" t="s">
        <v>100</v>
      </c>
      <c r="C41" s="31">
        <v>189703000</v>
      </c>
    </row>
    <row r="42" spans="1:3" s="10" customFormat="1" ht="38.25" customHeight="1">
      <c r="A42" s="29">
        <v>3.2</v>
      </c>
      <c r="B42" s="46" t="s">
        <v>146</v>
      </c>
      <c r="C42" s="31">
        <f>80310000+319690000</f>
        <v>400000000</v>
      </c>
    </row>
    <row r="43" spans="1:3" s="10" customFormat="1" ht="45" customHeight="1">
      <c r="A43" s="29">
        <v>3.3</v>
      </c>
      <c r="B43" s="46" t="s">
        <v>147</v>
      </c>
      <c r="C43" s="31">
        <v>48830000</v>
      </c>
    </row>
    <row r="44" spans="1:3" s="10" customFormat="1" ht="33.75" customHeight="1">
      <c r="A44" s="29">
        <v>3.4</v>
      </c>
      <c r="B44" s="46" t="s">
        <v>8</v>
      </c>
      <c r="C44" s="31">
        <v>3000000</v>
      </c>
    </row>
    <row r="45" spans="1:3" s="10" customFormat="1" ht="50.25" customHeight="1">
      <c r="A45" s="29">
        <v>3.5</v>
      </c>
      <c r="B45" s="46" t="s">
        <v>162</v>
      </c>
      <c r="C45" s="31">
        <v>3600000</v>
      </c>
    </row>
    <row r="46" spans="1:3" s="12" customFormat="1" ht="48" customHeight="1">
      <c r="A46" s="29">
        <v>3.6</v>
      </c>
      <c r="B46" s="46" t="s">
        <v>101</v>
      </c>
      <c r="C46" s="31">
        <v>3000000</v>
      </c>
    </row>
    <row r="47" spans="1:3" s="12" customFormat="1" ht="42" customHeight="1">
      <c r="A47" s="29">
        <v>3.7</v>
      </c>
      <c r="B47" s="46" t="s">
        <v>102</v>
      </c>
      <c r="C47" s="31">
        <v>2000000</v>
      </c>
    </row>
    <row r="48" spans="1:3" s="10" customFormat="1" ht="62.25" customHeight="1">
      <c r="A48" s="29">
        <v>3.8</v>
      </c>
      <c r="B48" s="46" t="s">
        <v>148</v>
      </c>
      <c r="C48" s="31">
        <v>600000000</v>
      </c>
    </row>
    <row r="49" spans="1:3" s="10" customFormat="1" ht="30.75" customHeight="1">
      <c r="A49" s="29">
        <v>3.9</v>
      </c>
      <c r="B49" s="46" t="s">
        <v>98</v>
      </c>
      <c r="C49" s="31">
        <v>9710000</v>
      </c>
    </row>
    <row r="50" spans="1:3" s="10" customFormat="1" ht="42" customHeight="1">
      <c r="A50" s="47">
        <v>3.1</v>
      </c>
      <c r="B50" s="46" t="s">
        <v>149</v>
      </c>
      <c r="C50" s="31">
        <v>86700000</v>
      </c>
    </row>
    <row r="51" spans="1:3" s="10" customFormat="1" ht="30.75" customHeight="1">
      <c r="A51" s="29">
        <v>4</v>
      </c>
      <c r="B51" s="38" t="s">
        <v>9</v>
      </c>
      <c r="C51" s="33">
        <f>SUM(C52:C55)</f>
        <v>498422430</v>
      </c>
    </row>
    <row r="52" spans="1:3" s="12" customFormat="1" ht="38.25" customHeight="1">
      <c r="A52" s="29">
        <v>4.1</v>
      </c>
      <c r="B52" s="46" t="s">
        <v>119</v>
      </c>
      <c r="C52" s="31">
        <v>89004000</v>
      </c>
    </row>
    <row r="53" spans="1:3" s="11" customFormat="1" ht="30.75" customHeight="1">
      <c r="A53" s="29">
        <v>4.2</v>
      </c>
      <c r="B53" s="46" t="s">
        <v>98</v>
      </c>
      <c r="C53" s="31">
        <v>8160000</v>
      </c>
    </row>
    <row r="54" spans="1:3" s="11" customFormat="1" ht="33" customHeight="1">
      <c r="A54" s="29">
        <v>4.3</v>
      </c>
      <c r="B54" s="46" t="s">
        <v>120</v>
      </c>
      <c r="C54" s="31">
        <v>51258430</v>
      </c>
    </row>
    <row r="55" spans="1:3" s="11" customFormat="1" ht="64.5" customHeight="1">
      <c r="A55" s="29">
        <v>4.4</v>
      </c>
      <c r="B55" s="46" t="s">
        <v>150</v>
      </c>
      <c r="C55" s="31">
        <v>350000000</v>
      </c>
    </row>
    <row r="56" spans="1:3" s="12" customFormat="1" ht="25.5" customHeight="1">
      <c r="A56" s="32" t="s">
        <v>7</v>
      </c>
      <c r="B56" s="38" t="s">
        <v>14</v>
      </c>
      <c r="C56" s="33"/>
    </row>
    <row r="57" spans="1:3" s="12" customFormat="1" ht="25.5" customHeight="1">
      <c r="A57" s="32" t="s">
        <v>15</v>
      </c>
      <c r="B57" s="38" t="s">
        <v>16</v>
      </c>
      <c r="C57" s="33"/>
    </row>
    <row r="58" spans="1:3" s="13" customFormat="1" ht="28.5" customHeight="1">
      <c r="A58" s="29">
        <v>1</v>
      </c>
      <c r="B58" s="34" t="s">
        <v>105</v>
      </c>
      <c r="C58" s="39">
        <v>6511188</v>
      </c>
    </row>
    <row r="59" spans="1:3" s="13" customFormat="1" ht="28.5" customHeight="1">
      <c r="A59" s="29">
        <v>2</v>
      </c>
      <c r="B59" s="34" t="s">
        <v>19</v>
      </c>
      <c r="C59" s="39">
        <v>729277500</v>
      </c>
    </row>
    <row r="60" spans="1:8" s="13" customFormat="1" ht="28.5" customHeight="1">
      <c r="A60" s="29">
        <v>3</v>
      </c>
      <c r="B60" s="48" t="s">
        <v>20</v>
      </c>
      <c r="C60" s="39">
        <f>SUM(C61:C65)</f>
        <v>735788688</v>
      </c>
      <c r="H60" s="51">
        <f>C58+C59+C68+C69+C75+C76++C77+C85+C86+C93+C99+C105+C112+C111+C120+C125+C132+C141++C148+C149+C157+C158+C164+C170+C171+C172+C177</f>
        <v>4526575001</v>
      </c>
    </row>
    <row r="61" spans="1:3" s="11" customFormat="1" ht="28.5" customHeight="1">
      <c r="A61" s="29" t="s">
        <v>21</v>
      </c>
      <c r="B61" s="48" t="s">
        <v>17</v>
      </c>
      <c r="C61" s="49">
        <v>121922570</v>
      </c>
    </row>
    <row r="62" spans="1:3" s="11" customFormat="1" ht="28.5" customHeight="1">
      <c r="A62" s="29" t="s">
        <v>22</v>
      </c>
      <c r="B62" s="34" t="s">
        <v>18</v>
      </c>
      <c r="C62" s="39">
        <v>522514775</v>
      </c>
    </row>
    <row r="63" spans="1:3" s="10" customFormat="1" ht="28.5" customHeight="1">
      <c r="A63" s="29" t="s">
        <v>23</v>
      </c>
      <c r="B63" s="50" t="s">
        <v>1</v>
      </c>
      <c r="C63" s="39">
        <v>42154012</v>
      </c>
    </row>
    <row r="64" spans="1:3" s="11" customFormat="1" ht="28.5" customHeight="1">
      <c r="A64" s="29" t="s">
        <v>24</v>
      </c>
      <c r="B64" s="34" t="s">
        <v>0</v>
      </c>
      <c r="C64" s="39">
        <v>34600000</v>
      </c>
    </row>
    <row r="65" spans="1:3" s="11" customFormat="1" ht="28.5" customHeight="1">
      <c r="A65" s="29" t="s">
        <v>25</v>
      </c>
      <c r="B65" s="34" t="s">
        <v>163</v>
      </c>
      <c r="C65" s="39">
        <v>14597331</v>
      </c>
    </row>
    <row r="66" spans="1:3" s="13" customFormat="1" ht="28.5" customHeight="1">
      <c r="A66" s="29">
        <v>4</v>
      </c>
      <c r="B66" s="34" t="s">
        <v>106</v>
      </c>
      <c r="C66" s="39">
        <f>C58+C59-C60</f>
        <v>0</v>
      </c>
    </row>
    <row r="67" spans="1:3" s="13" customFormat="1" ht="28.5" customHeight="1">
      <c r="A67" s="32" t="s">
        <v>26</v>
      </c>
      <c r="B67" s="38" t="s">
        <v>27</v>
      </c>
      <c r="C67" s="33"/>
    </row>
    <row r="68" spans="1:3" s="13" customFormat="1" ht="28.5" customHeight="1">
      <c r="A68" s="29">
        <v>1</v>
      </c>
      <c r="B68" s="34" t="s">
        <v>105</v>
      </c>
      <c r="C68" s="49">
        <v>7799651</v>
      </c>
    </row>
    <row r="69" spans="1:3" s="13" customFormat="1" ht="28.5" customHeight="1">
      <c r="A69" s="29">
        <v>2</v>
      </c>
      <c r="B69" s="34" t="s">
        <v>19</v>
      </c>
      <c r="C69" s="39">
        <v>14594000</v>
      </c>
    </row>
    <row r="70" spans="1:3" s="13" customFormat="1" ht="28.5" customHeight="1">
      <c r="A70" s="29">
        <v>3</v>
      </c>
      <c r="B70" s="48" t="s">
        <v>20</v>
      </c>
      <c r="C70" s="39">
        <f>SUM(C71:C73)</f>
        <v>22393651</v>
      </c>
    </row>
    <row r="71" spans="1:3" s="13" customFormat="1" ht="28.5" customHeight="1">
      <c r="A71" s="29" t="s">
        <v>21</v>
      </c>
      <c r="B71" s="48" t="s">
        <v>28</v>
      </c>
      <c r="C71" s="39">
        <v>6440000</v>
      </c>
    </row>
    <row r="72" spans="1:3" s="13" customFormat="1" ht="28.5" customHeight="1">
      <c r="A72" s="29">
        <v>3.2</v>
      </c>
      <c r="B72" s="50" t="s">
        <v>2</v>
      </c>
      <c r="C72" s="39">
        <v>12257651</v>
      </c>
    </row>
    <row r="73" spans="1:3" s="13" customFormat="1" ht="28.5" customHeight="1">
      <c r="A73" s="29" t="s">
        <v>22</v>
      </c>
      <c r="B73" s="50" t="s">
        <v>107</v>
      </c>
      <c r="C73" s="39">
        <v>3696000</v>
      </c>
    </row>
    <row r="74" spans="1:3" s="13" customFormat="1" ht="28.5" customHeight="1">
      <c r="A74" s="29">
        <v>4</v>
      </c>
      <c r="B74" s="34" t="s">
        <v>106</v>
      </c>
      <c r="C74" s="39">
        <f>C68+C69-C70</f>
        <v>0</v>
      </c>
    </row>
    <row r="75" spans="1:3" s="13" customFormat="1" ht="28.5" customHeight="1">
      <c r="A75" s="32" t="s">
        <v>32</v>
      </c>
      <c r="B75" s="38" t="s">
        <v>29</v>
      </c>
      <c r="C75" s="33"/>
    </row>
    <row r="76" spans="1:3" s="13" customFormat="1" ht="28.5" customHeight="1">
      <c r="A76" s="29">
        <v>1</v>
      </c>
      <c r="B76" s="34" t="s">
        <v>105</v>
      </c>
      <c r="C76" s="39">
        <v>738000</v>
      </c>
    </row>
    <row r="77" spans="1:3" s="13" customFormat="1" ht="25.5" customHeight="1">
      <c r="A77" s="29">
        <v>2</v>
      </c>
      <c r="B77" s="34" t="s">
        <v>121</v>
      </c>
      <c r="C77" s="39">
        <v>20530000</v>
      </c>
    </row>
    <row r="78" spans="1:3" s="13" customFormat="1" ht="25.5" customHeight="1">
      <c r="A78" s="29">
        <v>3</v>
      </c>
      <c r="B78" s="48" t="s">
        <v>20</v>
      </c>
      <c r="C78" s="39">
        <f>SUM(C79:C82)</f>
        <v>21268000</v>
      </c>
    </row>
    <row r="79" spans="1:3" s="13" customFormat="1" ht="25.5" customHeight="1">
      <c r="A79" s="29">
        <v>3.1</v>
      </c>
      <c r="B79" s="34" t="s">
        <v>30</v>
      </c>
      <c r="C79" s="39">
        <v>1402000</v>
      </c>
    </row>
    <row r="80" spans="1:3" s="13" customFormat="1" ht="25.5" customHeight="1">
      <c r="A80" s="29">
        <v>3.2</v>
      </c>
      <c r="B80" s="50" t="s">
        <v>31</v>
      </c>
      <c r="C80" s="39">
        <v>14371000</v>
      </c>
    </row>
    <row r="81" spans="1:3" s="13" customFormat="1" ht="25.5" customHeight="1">
      <c r="A81" s="29">
        <v>3.3</v>
      </c>
      <c r="B81" s="50" t="s">
        <v>108</v>
      </c>
      <c r="C81" s="39">
        <f>2140000+1302000</f>
        <v>3442000</v>
      </c>
    </row>
    <row r="82" spans="1:3" s="13" customFormat="1" ht="25.5" customHeight="1">
      <c r="A82" s="29">
        <v>3.4</v>
      </c>
      <c r="B82" s="48" t="s">
        <v>151</v>
      </c>
      <c r="C82" s="39">
        <f>651000+696000+706000</f>
        <v>2053000</v>
      </c>
    </row>
    <row r="83" spans="1:3" s="13" customFormat="1" ht="25.5" customHeight="1">
      <c r="A83" s="29">
        <v>4</v>
      </c>
      <c r="B83" s="34" t="s">
        <v>109</v>
      </c>
      <c r="C83" s="39">
        <f>C76+C77-C78</f>
        <v>0</v>
      </c>
    </row>
    <row r="84" spans="1:3" s="13" customFormat="1" ht="25.5" customHeight="1">
      <c r="A84" s="32" t="s">
        <v>33</v>
      </c>
      <c r="B84" s="38" t="s">
        <v>34</v>
      </c>
      <c r="C84" s="33"/>
    </row>
    <row r="85" spans="1:3" s="13" customFormat="1" ht="25.5" customHeight="1">
      <c r="A85" s="29">
        <v>1</v>
      </c>
      <c r="B85" s="34" t="s">
        <v>164</v>
      </c>
      <c r="C85" s="39">
        <v>16901963</v>
      </c>
    </row>
    <row r="86" spans="1:3" s="13" customFormat="1" ht="25.5" customHeight="1">
      <c r="A86" s="29">
        <v>2</v>
      </c>
      <c r="B86" s="34" t="s">
        <v>19</v>
      </c>
      <c r="C86" s="39">
        <v>28539833</v>
      </c>
    </row>
    <row r="87" spans="1:3" s="13" customFormat="1" ht="25.5" customHeight="1">
      <c r="A87" s="29">
        <v>3</v>
      </c>
      <c r="B87" s="48" t="s">
        <v>20</v>
      </c>
      <c r="C87" s="39">
        <f>SUM(C88:C89)</f>
        <v>45441796</v>
      </c>
    </row>
    <row r="88" spans="1:3" s="13" customFormat="1" ht="25.5" customHeight="1">
      <c r="A88" s="29" t="s">
        <v>21</v>
      </c>
      <c r="B88" s="48" t="s">
        <v>122</v>
      </c>
      <c r="C88" s="39">
        <v>42821662</v>
      </c>
    </row>
    <row r="89" spans="1:3" s="13" customFormat="1" ht="42" customHeight="1">
      <c r="A89" s="29">
        <v>3.2</v>
      </c>
      <c r="B89" s="34" t="s">
        <v>123</v>
      </c>
      <c r="C89" s="39">
        <f>860134+1760000</f>
        <v>2620134</v>
      </c>
    </row>
    <row r="90" spans="1:3" s="13" customFormat="1" ht="28.5" customHeight="1">
      <c r="A90" s="29">
        <v>4</v>
      </c>
      <c r="B90" s="34" t="s">
        <v>106</v>
      </c>
      <c r="C90" s="39">
        <f>C85+C86-C87</f>
        <v>0</v>
      </c>
    </row>
    <row r="91" spans="1:3" s="13" customFormat="1" ht="28.5" customHeight="1">
      <c r="A91" s="32" t="s">
        <v>48</v>
      </c>
      <c r="B91" s="38" t="s">
        <v>152</v>
      </c>
      <c r="C91" s="33"/>
    </row>
    <row r="92" spans="1:3" s="13" customFormat="1" ht="28.5" customHeight="1">
      <c r="A92" s="29">
        <v>1</v>
      </c>
      <c r="B92" s="34" t="s">
        <v>105</v>
      </c>
      <c r="C92" s="39">
        <v>0</v>
      </c>
    </row>
    <row r="93" spans="1:3" s="12" customFormat="1" ht="28.5" customHeight="1">
      <c r="A93" s="29">
        <v>2</v>
      </c>
      <c r="B93" s="34" t="s">
        <v>121</v>
      </c>
      <c r="C93" s="39">
        <v>62800000</v>
      </c>
    </row>
    <row r="94" spans="1:3" s="12" customFormat="1" ht="28.5" customHeight="1">
      <c r="A94" s="29">
        <v>3</v>
      </c>
      <c r="B94" s="48" t="s">
        <v>20</v>
      </c>
      <c r="C94" s="39">
        <f>C95</f>
        <v>62800000</v>
      </c>
    </row>
    <row r="95" spans="1:3" s="12" customFormat="1" ht="28.5" customHeight="1">
      <c r="A95" s="29" t="s">
        <v>21</v>
      </c>
      <c r="B95" s="48" t="s">
        <v>153</v>
      </c>
      <c r="C95" s="39">
        <f>62800000</f>
        <v>62800000</v>
      </c>
    </row>
    <row r="96" spans="1:3" s="12" customFormat="1" ht="28.5" customHeight="1">
      <c r="A96" s="29">
        <v>4</v>
      </c>
      <c r="B96" s="34" t="s">
        <v>109</v>
      </c>
      <c r="C96" s="39">
        <f>C92+C93-C94</f>
        <v>0</v>
      </c>
    </row>
    <row r="97" spans="1:3" s="13" customFormat="1" ht="28.5" customHeight="1">
      <c r="A97" s="32" t="s">
        <v>49</v>
      </c>
      <c r="B97" s="38" t="s">
        <v>35</v>
      </c>
      <c r="C97" s="33"/>
    </row>
    <row r="98" spans="1:3" s="13" customFormat="1" ht="28.5" customHeight="1">
      <c r="A98" s="29">
        <v>1</v>
      </c>
      <c r="B98" s="34" t="s">
        <v>105</v>
      </c>
      <c r="C98" s="39">
        <v>0</v>
      </c>
    </row>
    <row r="99" spans="1:3" s="12" customFormat="1" ht="28.5" customHeight="1">
      <c r="A99" s="29">
        <v>2</v>
      </c>
      <c r="B99" s="34" t="s">
        <v>121</v>
      </c>
      <c r="C99" s="39">
        <v>61142000</v>
      </c>
    </row>
    <row r="100" spans="1:3" s="12" customFormat="1" ht="28.5" customHeight="1">
      <c r="A100" s="29">
        <v>3</v>
      </c>
      <c r="B100" s="48" t="s">
        <v>20</v>
      </c>
      <c r="C100" s="39">
        <f>C101</f>
        <v>61142000</v>
      </c>
    </row>
    <row r="101" spans="1:3" s="12" customFormat="1" ht="28.5" customHeight="1">
      <c r="A101" s="29" t="s">
        <v>21</v>
      </c>
      <c r="B101" s="48" t="s">
        <v>124</v>
      </c>
      <c r="C101" s="39">
        <v>61142000</v>
      </c>
    </row>
    <row r="102" spans="1:3" s="12" customFormat="1" ht="28.5" customHeight="1">
      <c r="A102" s="29">
        <v>4</v>
      </c>
      <c r="B102" s="34" t="s">
        <v>109</v>
      </c>
      <c r="C102" s="39">
        <f>C98+C99-C100</f>
        <v>0</v>
      </c>
    </row>
    <row r="103" spans="1:3" s="13" customFormat="1" ht="28.5" customHeight="1">
      <c r="A103" s="32" t="s">
        <v>110</v>
      </c>
      <c r="B103" s="38" t="s">
        <v>36</v>
      </c>
      <c r="C103" s="33"/>
    </row>
    <row r="104" spans="1:3" s="13" customFormat="1" ht="25.5" customHeight="1">
      <c r="A104" s="29">
        <v>1</v>
      </c>
      <c r="B104" s="34" t="s">
        <v>125</v>
      </c>
      <c r="C104" s="39">
        <v>0</v>
      </c>
    </row>
    <row r="105" spans="1:3" s="12" customFormat="1" ht="25.5" customHeight="1">
      <c r="A105" s="29">
        <v>2</v>
      </c>
      <c r="B105" s="34" t="s">
        <v>121</v>
      </c>
      <c r="C105" s="39">
        <v>493878375</v>
      </c>
    </row>
    <row r="106" spans="1:3" s="12" customFormat="1" ht="25.5" customHeight="1">
      <c r="A106" s="29">
        <v>3</v>
      </c>
      <c r="B106" s="48" t="s">
        <v>20</v>
      </c>
      <c r="C106" s="39">
        <f>C107+C108</f>
        <v>493878375</v>
      </c>
    </row>
    <row r="107" spans="1:3" s="12" customFormat="1" ht="25.5" customHeight="1">
      <c r="A107" s="29" t="s">
        <v>21</v>
      </c>
      <c r="B107" s="48" t="s">
        <v>127</v>
      </c>
      <c r="C107" s="39">
        <v>486648320</v>
      </c>
    </row>
    <row r="108" spans="1:3" s="12" customFormat="1" ht="28.5" customHeight="1">
      <c r="A108" s="29">
        <v>3.2</v>
      </c>
      <c r="B108" s="48" t="s">
        <v>126</v>
      </c>
      <c r="C108" s="39">
        <f>7230055</f>
        <v>7230055</v>
      </c>
    </row>
    <row r="109" spans="1:3" s="12" customFormat="1" ht="28.5" customHeight="1">
      <c r="A109" s="29">
        <v>4</v>
      </c>
      <c r="B109" s="34" t="s">
        <v>109</v>
      </c>
      <c r="C109" s="39">
        <f>C104+C105-C106</f>
        <v>0</v>
      </c>
    </row>
    <row r="110" spans="1:3" s="13" customFormat="1" ht="28.5" customHeight="1">
      <c r="A110" s="32" t="s">
        <v>50</v>
      </c>
      <c r="B110" s="38" t="s">
        <v>154</v>
      </c>
      <c r="C110" s="33"/>
    </row>
    <row r="111" spans="1:3" s="13" customFormat="1" ht="24.75" customHeight="1">
      <c r="A111" s="29">
        <v>1</v>
      </c>
      <c r="B111" s="34" t="s">
        <v>105</v>
      </c>
      <c r="C111" s="39">
        <v>488954</v>
      </c>
    </row>
    <row r="112" spans="1:3" s="12" customFormat="1" ht="24.75" customHeight="1">
      <c r="A112" s="29">
        <v>2</v>
      </c>
      <c r="B112" s="34" t="s">
        <v>19</v>
      </c>
      <c r="C112" s="39">
        <v>419306046</v>
      </c>
    </row>
    <row r="113" spans="1:3" s="12" customFormat="1" ht="24.75" customHeight="1">
      <c r="A113" s="29">
        <v>3</v>
      </c>
      <c r="B113" s="48" t="s">
        <v>20</v>
      </c>
      <c r="C113" s="39">
        <f>SUM(C114:C116)</f>
        <v>419795000</v>
      </c>
    </row>
    <row r="114" spans="1:3" s="12" customFormat="1" ht="24.75" customHeight="1">
      <c r="A114" s="29" t="s">
        <v>21</v>
      </c>
      <c r="B114" s="48" t="s">
        <v>37</v>
      </c>
      <c r="C114" s="39">
        <v>100633451</v>
      </c>
    </row>
    <row r="115" spans="1:3" s="12" customFormat="1" ht="24.75" customHeight="1">
      <c r="A115" s="29" t="s">
        <v>22</v>
      </c>
      <c r="B115" s="48" t="s">
        <v>38</v>
      </c>
      <c r="C115" s="39">
        <f>310286474+488954</f>
        <v>310775428</v>
      </c>
    </row>
    <row r="116" spans="1:3" s="12" customFormat="1" ht="24.75" customHeight="1">
      <c r="A116" s="29" t="s">
        <v>23</v>
      </c>
      <c r="B116" s="48" t="s">
        <v>39</v>
      </c>
      <c r="C116" s="39">
        <v>8386121</v>
      </c>
    </row>
    <row r="117" spans="1:3" s="12" customFormat="1" ht="28.5" customHeight="1">
      <c r="A117" s="29">
        <v>4</v>
      </c>
      <c r="B117" s="34" t="s">
        <v>109</v>
      </c>
      <c r="C117" s="39">
        <f>C111+C112-C113</f>
        <v>0</v>
      </c>
    </row>
    <row r="118" spans="1:3" s="13" customFormat="1" ht="26.25" customHeight="1">
      <c r="A118" s="32" t="s">
        <v>51</v>
      </c>
      <c r="B118" s="38" t="s">
        <v>40</v>
      </c>
      <c r="C118" s="33"/>
    </row>
    <row r="119" spans="1:3" s="13" customFormat="1" ht="26.25" customHeight="1">
      <c r="A119" s="29">
        <v>1</v>
      </c>
      <c r="B119" s="34" t="s">
        <v>105</v>
      </c>
      <c r="C119" s="39">
        <v>0</v>
      </c>
    </row>
    <row r="120" spans="1:3" s="12" customFormat="1" ht="26.25" customHeight="1">
      <c r="A120" s="29">
        <v>2</v>
      </c>
      <c r="B120" s="34" t="s">
        <v>19</v>
      </c>
      <c r="C120" s="39">
        <v>1837085174</v>
      </c>
    </row>
    <row r="121" spans="1:3" s="12" customFormat="1" ht="26.25" customHeight="1">
      <c r="A121" s="29">
        <v>3</v>
      </c>
      <c r="B121" s="48" t="s">
        <v>20</v>
      </c>
      <c r="C121" s="39">
        <f>C122</f>
        <v>1837085174</v>
      </c>
    </row>
    <row r="122" spans="1:3" s="12" customFormat="1" ht="26.25" customHeight="1">
      <c r="A122" s="29" t="s">
        <v>21</v>
      </c>
      <c r="B122" s="48" t="s">
        <v>165</v>
      </c>
      <c r="C122" s="39">
        <v>1837085174</v>
      </c>
    </row>
    <row r="123" spans="1:3" s="12" customFormat="1" ht="26.25" customHeight="1">
      <c r="A123" s="29">
        <v>4</v>
      </c>
      <c r="B123" s="34" t="s">
        <v>106</v>
      </c>
      <c r="C123" s="39">
        <f>C119+C120-C121</f>
        <v>0</v>
      </c>
    </row>
    <row r="124" spans="1:3" s="13" customFormat="1" ht="26.25" customHeight="1">
      <c r="A124" s="32" t="s">
        <v>52</v>
      </c>
      <c r="B124" s="38" t="s">
        <v>60</v>
      </c>
      <c r="C124" s="33"/>
    </row>
    <row r="125" spans="1:3" s="13" customFormat="1" ht="26.25" customHeight="1">
      <c r="A125" s="29">
        <v>1</v>
      </c>
      <c r="B125" s="34" t="s">
        <v>105</v>
      </c>
      <c r="C125" s="39">
        <v>30790000</v>
      </c>
    </row>
    <row r="126" spans="1:3" s="12" customFormat="1" ht="26.25" customHeight="1">
      <c r="A126" s="29">
        <v>2</v>
      </c>
      <c r="B126" s="34" t="s">
        <v>19</v>
      </c>
      <c r="C126" s="39">
        <v>67600000</v>
      </c>
    </row>
    <row r="127" spans="1:3" s="12" customFormat="1" ht="26.25" customHeight="1">
      <c r="A127" s="29">
        <v>3</v>
      </c>
      <c r="B127" s="48" t="s">
        <v>20</v>
      </c>
      <c r="C127" s="39">
        <f>C128</f>
        <v>71075600</v>
      </c>
    </row>
    <row r="128" spans="1:3" s="15" customFormat="1" ht="26.25" customHeight="1">
      <c r="A128" s="29" t="s">
        <v>21</v>
      </c>
      <c r="B128" s="48" t="s">
        <v>128</v>
      </c>
      <c r="C128" s="39">
        <v>71075600</v>
      </c>
    </row>
    <row r="129" spans="1:3" s="12" customFormat="1" ht="26.25" customHeight="1">
      <c r="A129" s="29">
        <v>4</v>
      </c>
      <c r="B129" s="34" t="s">
        <v>106</v>
      </c>
      <c r="C129" s="39">
        <f>C125+C126-C127</f>
        <v>27314400</v>
      </c>
    </row>
    <row r="130" spans="1:3" s="13" customFormat="1" ht="26.25" customHeight="1">
      <c r="A130" s="32" t="s">
        <v>53</v>
      </c>
      <c r="B130" s="38" t="s">
        <v>111</v>
      </c>
      <c r="C130" s="33"/>
    </row>
    <row r="131" spans="1:3" s="13" customFormat="1" ht="30" customHeight="1">
      <c r="A131" s="29">
        <v>1</v>
      </c>
      <c r="B131" s="34" t="s">
        <v>105</v>
      </c>
      <c r="C131" s="39"/>
    </row>
    <row r="132" spans="1:3" s="12" customFormat="1" ht="30" customHeight="1">
      <c r="A132" s="29">
        <v>2</v>
      </c>
      <c r="B132" s="34" t="s">
        <v>19</v>
      </c>
      <c r="C132" s="39">
        <v>62987659</v>
      </c>
    </row>
    <row r="133" spans="1:3" s="12" customFormat="1" ht="30" customHeight="1">
      <c r="A133" s="29">
        <v>3</v>
      </c>
      <c r="B133" s="48" t="s">
        <v>20</v>
      </c>
      <c r="C133" s="39">
        <f>SUM(C134:C137)</f>
        <v>48987659</v>
      </c>
    </row>
    <row r="134" spans="1:3" s="12" customFormat="1" ht="51.75" customHeight="1">
      <c r="A134" s="29">
        <v>3.1</v>
      </c>
      <c r="B134" s="34" t="s">
        <v>129</v>
      </c>
      <c r="C134" s="39">
        <v>4174378</v>
      </c>
    </row>
    <row r="135" spans="1:3" s="12" customFormat="1" ht="33.75" customHeight="1">
      <c r="A135" s="29">
        <v>3.2</v>
      </c>
      <c r="B135" s="34" t="s">
        <v>112</v>
      </c>
      <c r="C135" s="39">
        <f>7800000</f>
        <v>7800000</v>
      </c>
    </row>
    <row r="136" spans="1:3" s="12" customFormat="1" ht="33" customHeight="1">
      <c r="A136" s="29">
        <v>3.3</v>
      </c>
      <c r="B136" s="34" t="s">
        <v>113</v>
      </c>
      <c r="C136" s="39">
        <v>35513281</v>
      </c>
    </row>
    <row r="137" spans="1:3" s="12" customFormat="1" ht="89.25" customHeight="1">
      <c r="A137" s="29">
        <v>3.4</v>
      </c>
      <c r="B137" s="34" t="s">
        <v>166</v>
      </c>
      <c r="C137" s="39">
        <v>1500000</v>
      </c>
    </row>
    <row r="138" spans="1:3" s="12" customFormat="1" ht="28.5" customHeight="1">
      <c r="A138" s="29">
        <v>4</v>
      </c>
      <c r="B138" s="34" t="s">
        <v>106</v>
      </c>
      <c r="C138" s="39">
        <f>C131+C132-C133</f>
        <v>14000000</v>
      </c>
    </row>
    <row r="139" spans="1:3" s="13" customFormat="1" ht="28.5" customHeight="1">
      <c r="A139" s="32" t="s">
        <v>54</v>
      </c>
      <c r="B139" s="38" t="s">
        <v>41</v>
      </c>
      <c r="C139" s="33"/>
    </row>
    <row r="140" spans="1:3" s="13" customFormat="1" ht="31.5" customHeight="1">
      <c r="A140" s="29">
        <v>1</v>
      </c>
      <c r="B140" s="34" t="s">
        <v>105</v>
      </c>
      <c r="C140" s="39"/>
    </row>
    <row r="141" spans="1:3" s="12" customFormat="1" ht="31.5" customHeight="1">
      <c r="A141" s="29">
        <v>2</v>
      </c>
      <c r="B141" s="34" t="s">
        <v>19</v>
      </c>
      <c r="C141" s="39">
        <v>300750125</v>
      </c>
    </row>
    <row r="142" spans="1:3" s="12" customFormat="1" ht="31.5" customHeight="1">
      <c r="A142" s="29">
        <v>3</v>
      </c>
      <c r="B142" s="48" t="s">
        <v>20</v>
      </c>
      <c r="C142" s="39">
        <f>SUM(C143:C145)</f>
        <v>300750125.25</v>
      </c>
    </row>
    <row r="143" spans="1:3" s="15" customFormat="1" ht="31.5" customHeight="1">
      <c r="A143" s="29" t="s">
        <v>21</v>
      </c>
      <c r="B143" s="48" t="s">
        <v>130</v>
      </c>
      <c r="C143" s="39">
        <v>39097516</v>
      </c>
    </row>
    <row r="144" spans="1:3" s="15" customFormat="1" ht="31.5" customHeight="1">
      <c r="A144" s="29" t="s">
        <v>22</v>
      </c>
      <c r="B144" s="48" t="s">
        <v>44</v>
      </c>
      <c r="C144" s="39">
        <f>C141*85%</f>
        <v>255637606.25</v>
      </c>
    </row>
    <row r="145" spans="1:3" s="15" customFormat="1" ht="31.5" customHeight="1">
      <c r="A145" s="29">
        <v>3.3</v>
      </c>
      <c r="B145" s="48" t="s">
        <v>155</v>
      </c>
      <c r="C145" s="39">
        <v>6015003</v>
      </c>
    </row>
    <row r="146" spans="1:3" s="12" customFormat="1" ht="31.5" customHeight="1">
      <c r="A146" s="29">
        <v>4</v>
      </c>
      <c r="B146" s="34" t="s">
        <v>106</v>
      </c>
      <c r="C146" s="39">
        <f>C141-C142</f>
        <v>-0.25</v>
      </c>
    </row>
    <row r="147" spans="1:3" s="13" customFormat="1" ht="28.5" customHeight="1">
      <c r="A147" s="32" t="s">
        <v>55</v>
      </c>
      <c r="B147" s="38" t="s">
        <v>42</v>
      </c>
      <c r="C147" s="33"/>
    </row>
    <row r="148" spans="1:3" s="13" customFormat="1" ht="28.5" customHeight="1">
      <c r="A148" s="29">
        <v>1</v>
      </c>
      <c r="B148" s="34" t="s">
        <v>105</v>
      </c>
      <c r="C148" s="39">
        <v>2688895</v>
      </c>
    </row>
    <row r="149" spans="1:3" s="12" customFormat="1" ht="28.5" customHeight="1">
      <c r="A149" s="29">
        <v>2</v>
      </c>
      <c r="B149" s="34" t="s">
        <v>19</v>
      </c>
      <c r="C149" s="39">
        <v>199940000</v>
      </c>
    </row>
    <row r="150" spans="1:3" s="12" customFormat="1" ht="28.5" customHeight="1">
      <c r="A150" s="29">
        <v>3</v>
      </c>
      <c r="B150" s="48" t="s">
        <v>20</v>
      </c>
      <c r="C150" s="39">
        <f>SUM(C151:C154)</f>
        <v>202628895</v>
      </c>
    </row>
    <row r="151" spans="1:3" s="15" customFormat="1" ht="28.5" customHeight="1">
      <c r="A151" s="29" t="s">
        <v>21</v>
      </c>
      <c r="B151" s="48" t="s">
        <v>30</v>
      </c>
      <c r="C151" s="39">
        <f>1022400+506700+7900400+470000+950400+951200+947200+473600+948800</f>
        <v>14170700</v>
      </c>
    </row>
    <row r="152" spans="1:3" s="15" customFormat="1" ht="28.5" customHeight="1">
      <c r="A152" s="29" t="s">
        <v>22</v>
      </c>
      <c r="B152" s="48" t="s">
        <v>131</v>
      </c>
      <c r="C152" s="39">
        <v>182269000</v>
      </c>
    </row>
    <row r="153" spans="1:3" s="15" customFormat="1" ht="28.5" customHeight="1">
      <c r="A153" s="29" t="s">
        <v>23</v>
      </c>
      <c r="B153" s="48" t="s">
        <v>43</v>
      </c>
      <c r="C153" s="39">
        <f>234888+59290+59240</f>
        <v>353418</v>
      </c>
    </row>
    <row r="154" spans="1:3" s="15" customFormat="1" ht="28.5" customHeight="1">
      <c r="A154" s="29" t="s">
        <v>24</v>
      </c>
      <c r="B154" s="48" t="s">
        <v>114</v>
      </c>
      <c r="C154" s="39">
        <f>2080112+3518065+237600</f>
        <v>5835777</v>
      </c>
    </row>
    <row r="155" spans="1:3" s="12" customFormat="1" ht="28.5" customHeight="1">
      <c r="A155" s="29">
        <v>4</v>
      </c>
      <c r="B155" s="34" t="s">
        <v>106</v>
      </c>
      <c r="C155" s="39">
        <f>C149-C150+C148</f>
        <v>0</v>
      </c>
    </row>
    <row r="156" spans="1:3" s="13" customFormat="1" ht="28.5" customHeight="1">
      <c r="A156" s="32" t="s">
        <v>56</v>
      </c>
      <c r="B156" s="38" t="s">
        <v>63</v>
      </c>
      <c r="C156" s="33"/>
    </row>
    <row r="157" spans="1:3" s="13" customFormat="1" ht="28.5" customHeight="1">
      <c r="A157" s="29">
        <v>1</v>
      </c>
      <c r="B157" s="34" t="s">
        <v>105</v>
      </c>
      <c r="C157" s="39">
        <v>34726948</v>
      </c>
    </row>
    <row r="158" spans="1:3" s="12" customFormat="1" ht="28.5" customHeight="1">
      <c r="A158" s="29">
        <v>2</v>
      </c>
      <c r="B158" s="34" t="s">
        <v>121</v>
      </c>
      <c r="C158" s="39">
        <v>140255030</v>
      </c>
    </row>
    <row r="159" spans="1:3" s="12" customFormat="1" ht="28.5" customHeight="1">
      <c r="A159" s="29">
        <v>3</v>
      </c>
      <c r="B159" s="48" t="s">
        <v>20</v>
      </c>
      <c r="C159" s="39">
        <f>SUM(C160:C162)</f>
        <v>166987601</v>
      </c>
    </row>
    <row r="160" spans="1:3" s="15" customFormat="1" ht="28.5" customHeight="1">
      <c r="A160" s="29" t="s">
        <v>21</v>
      </c>
      <c r="B160" s="34" t="s">
        <v>64</v>
      </c>
      <c r="C160" s="39">
        <f>3260431+2699378+2909269+3805395+4244042+4536863+2862471+4464883</f>
        <v>28782732</v>
      </c>
    </row>
    <row r="161" spans="1:3" s="15" customFormat="1" ht="28.5" customHeight="1">
      <c r="A161" s="29">
        <v>3.2</v>
      </c>
      <c r="B161" s="34" t="s">
        <v>115</v>
      </c>
      <c r="C161" s="39">
        <f>450000+810000+720000+1080000</f>
        <v>3060000</v>
      </c>
    </row>
    <row r="162" spans="1:3" s="15" customFormat="1" ht="48.75" customHeight="1">
      <c r="A162" s="29">
        <v>3.3</v>
      </c>
      <c r="B162" s="34" t="s">
        <v>132</v>
      </c>
      <c r="C162" s="39">
        <v>135144869</v>
      </c>
    </row>
    <row r="163" spans="1:3" s="12" customFormat="1" ht="38.25" customHeight="1">
      <c r="A163" s="29">
        <v>4</v>
      </c>
      <c r="B163" s="34" t="s">
        <v>106</v>
      </c>
      <c r="C163" s="39">
        <f>C157+C158-C159</f>
        <v>7994377</v>
      </c>
    </row>
    <row r="164" spans="1:3" s="13" customFormat="1" ht="38.25" customHeight="1">
      <c r="A164" s="32" t="s">
        <v>57</v>
      </c>
      <c r="B164" s="38" t="s">
        <v>156</v>
      </c>
      <c r="C164" s="33"/>
    </row>
    <row r="165" spans="1:3" s="13" customFormat="1" ht="38.25" customHeight="1">
      <c r="A165" s="29">
        <v>1</v>
      </c>
      <c r="B165" s="34" t="s">
        <v>105</v>
      </c>
      <c r="C165" s="39">
        <v>403451</v>
      </c>
    </row>
    <row r="166" spans="1:3" s="12" customFormat="1" ht="38.25" customHeight="1">
      <c r="A166" s="29">
        <v>2</v>
      </c>
      <c r="B166" s="34" t="s">
        <v>121</v>
      </c>
      <c r="C166" s="39">
        <v>817400</v>
      </c>
    </row>
    <row r="167" spans="1:3" s="12" customFormat="1" ht="38.25" customHeight="1">
      <c r="A167" s="29">
        <v>3</v>
      </c>
      <c r="B167" s="48" t="s">
        <v>20</v>
      </c>
      <c r="C167" s="39">
        <f>C168</f>
        <v>1031442</v>
      </c>
    </row>
    <row r="168" spans="1:3" s="15" customFormat="1" ht="38.25" customHeight="1">
      <c r="A168" s="29" t="s">
        <v>21</v>
      </c>
      <c r="B168" s="34" t="s">
        <v>167</v>
      </c>
      <c r="C168" s="39">
        <v>1031442</v>
      </c>
    </row>
    <row r="169" spans="1:3" s="12" customFormat="1" ht="38.25" customHeight="1">
      <c r="A169" s="29">
        <v>4</v>
      </c>
      <c r="B169" s="34" t="s">
        <v>106</v>
      </c>
      <c r="C169" s="39">
        <f>C165+C166-C167</f>
        <v>189409</v>
      </c>
    </row>
    <row r="170" spans="1:3" s="13" customFormat="1" ht="54" customHeight="1">
      <c r="A170" s="32" t="s">
        <v>61</v>
      </c>
      <c r="B170" s="38" t="s">
        <v>157</v>
      </c>
      <c r="C170" s="33"/>
    </row>
    <row r="171" spans="1:3" s="13" customFormat="1" ht="28.5" customHeight="1">
      <c r="A171" s="29">
        <v>1</v>
      </c>
      <c r="B171" s="34" t="s">
        <v>105</v>
      </c>
      <c r="C171" s="39"/>
    </row>
    <row r="172" spans="1:3" s="12" customFormat="1" ht="28.5" customHeight="1">
      <c r="A172" s="29">
        <v>2</v>
      </c>
      <c r="B172" s="34" t="s">
        <v>121</v>
      </c>
      <c r="C172" s="39">
        <v>49863660</v>
      </c>
    </row>
    <row r="173" spans="1:3" s="12" customFormat="1" ht="28.5" customHeight="1">
      <c r="A173" s="29">
        <v>3</v>
      </c>
      <c r="B173" s="48" t="s">
        <v>20</v>
      </c>
      <c r="C173" s="39">
        <v>0</v>
      </c>
    </row>
    <row r="174" spans="1:3" s="12" customFormat="1" ht="28.5" customHeight="1">
      <c r="A174" s="29">
        <v>4</v>
      </c>
      <c r="B174" s="34" t="s">
        <v>106</v>
      </c>
      <c r="C174" s="39">
        <f>C171+C172-C173</f>
        <v>49863660</v>
      </c>
    </row>
    <row r="175" spans="1:3" s="13" customFormat="1" ht="31.5" customHeight="1">
      <c r="A175" s="32" t="s">
        <v>159</v>
      </c>
      <c r="B175" s="38" t="s">
        <v>158</v>
      </c>
      <c r="C175" s="33"/>
    </row>
    <row r="176" spans="1:3" s="13" customFormat="1" ht="28.5" customHeight="1">
      <c r="A176" s="29">
        <v>1</v>
      </c>
      <c r="B176" s="34" t="s">
        <v>105</v>
      </c>
      <c r="C176" s="39"/>
    </row>
    <row r="177" spans="1:3" s="12" customFormat="1" ht="28.5" customHeight="1">
      <c r="A177" s="29">
        <v>2</v>
      </c>
      <c r="B177" s="34" t="s">
        <v>121</v>
      </c>
      <c r="C177" s="39">
        <v>4980000</v>
      </c>
    </row>
    <row r="178" spans="1:3" s="12" customFormat="1" ht="28.5" customHeight="1">
      <c r="A178" s="29">
        <v>3</v>
      </c>
      <c r="B178" s="48" t="s">
        <v>20</v>
      </c>
      <c r="C178" s="39">
        <v>3900000</v>
      </c>
    </row>
    <row r="179" spans="1:3" s="12" customFormat="1" ht="28.5" customHeight="1">
      <c r="A179" s="29">
        <v>4</v>
      </c>
      <c r="B179" s="34" t="s">
        <v>106</v>
      </c>
      <c r="C179" s="39">
        <f>C176+C177-C178</f>
        <v>1080000</v>
      </c>
    </row>
    <row r="180" spans="1:3" s="4" customFormat="1" ht="29.25" customHeight="1">
      <c r="A180" s="20"/>
      <c r="B180" s="57" t="s">
        <v>116</v>
      </c>
      <c r="C180" s="57"/>
    </row>
    <row r="181" spans="1:3" s="4" customFormat="1" ht="18.75">
      <c r="A181" s="7"/>
      <c r="B181" s="16"/>
      <c r="C181" s="24"/>
    </row>
    <row r="182" spans="1:3" s="4" customFormat="1" ht="18.75">
      <c r="A182" s="7"/>
      <c r="B182" s="17" t="s">
        <v>66</v>
      </c>
      <c r="C182" s="25" t="s">
        <v>62</v>
      </c>
    </row>
    <row r="183" spans="1:3" s="4" customFormat="1" ht="18.75">
      <c r="A183" s="7"/>
      <c r="B183" s="16"/>
      <c r="C183" s="24"/>
    </row>
    <row r="184" spans="1:3" s="4" customFormat="1" ht="18.75">
      <c r="A184" s="7"/>
      <c r="B184" s="16"/>
      <c r="C184" s="24"/>
    </row>
    <row r="185" spans="1:3" s="4" customFormat="1" ht="18.75">
      <c r="A185" s="7"/>
      <c r="B185" s="16"/>
      <c r="C185" s="24"/>
    </row>
    <row r="186" spans="1:3" s="5" customFormat="1" ht="30" customHeight="1">
      <c r="A186" s="8"/>
      <c r="B186" s="5" t="s">
        <v>65</v>
      </c>
      <c r="C186" s="26" t="s">
        <v>58</v>
      </c>
    </row>
    <row r="187" spans="1:3" s="4" customFormat="1" ht="18.75">
      <c r="A187" s="7"/>
      <c r="B187" s="52"/>
      <c r="C187" s="52"/>
    </row>
    <row r="188" spans="1:3" s="4" customFormat="1" ht="18.75">
      <c r="A188" s="7"/>
      <c r="C188" s="19"/>
    </row>
    <row r="189" spans="1:3" s="2" customFormat="1" ht="18.75">
      <c r="A189" s="9"/>
      <c r="B189" s="4"/>
      <c r="C189" s="19"/>
    </row>
    <row r="191" spans="1:3" s="2" customFormat="1" ht="18.75">
      <c r="A191" s="9"/>
      <c r="B191" s="4"/>
      <c r="C191" s="19"/>
    </row>
    <row r="192" spans="1:3" s="2" customFormat="1" ht="18.75">
      <c r="A192" s="9"/>
      <c r="B192" s="4"/>
      <c r="C192" s="19"/>
    </row>
    <row r="193" spans="1:3" s="2" customFormat="1" ht="18.75">
      <c r="A193" s="9"/>
      <c r="B193" s="4"/>
      <c r="C193" s="19"/>
    </row>
    <row r="194" spans="1:3" s="2" customFormat="1" ht="18.75">
      <c r="A194" s="9"/>
      <c r="B194" s="4"/>
      <c r="C194" s="19"/>
    </row>
    <row r="195" spans="1:3" s="2" customFormat="1" ht="18.75">
      <c r="A195" s="9"/>
      <c r="B195" s="4"/>
      <c r="C195" s="19"/>
    </row>
    <row r="196" spans="1:3" s="2" customFormat="1" ht="18.75">
      <c r="A196" s="9"/>
      <c r="B196" s="4"/>
      <c r="C196" s="19"/>
    </row>
    <row r="197" spans="1:3" s="2" customFormat="1" ht="18.75">
      <c r="A197" s="9"/>
      <c r="B197" s="4"/>
      <c r="C197" s="19"/>
    </row>
    <row r="198" spans="1:3" s="2" customFormat="1" ht="18.75">
      <c r="A198" s="9"/>
      <c r="B198" s="4"/>
      <c r="C198" s="19"/>
    </row>
    <row r="199" spans="1:3" s="2" customFormat="1" ht="18.75">
      <c r="A199" s="9"/>
      <c r="B199" s="4"/>
      <c r="C199" s="19"/>
    </row>
    <row r="200" spans="1:3" s="2" customFormat="1" ht="18.75">
      <c r="A200" s="9"/>
      <c r="B200" s="4"/>
      <c r="C200" s="19"/>
    </row>
    <row r="201" spans="1:3" s="2" customFormat="1" ht="18.75">
      <c r="A201" s="9"/>
      <c r="B201" s="4"/>
      <c r="C201" s="19"/>
    </row>
    <row r="202" spans="1:3" s="2" customFormat="1" ht="18.75">
      <c r="A202" s="9"/>
      <c r="B202" s="4"/>
      <c r="C202" s="19"/>
    </row>
    <row r="203" spans="1:3" s="2" customFormat="1" ht="18.75">
      <c r="A203" s="9"/>
      <c r="B203" s="4"/>
      <c r="C203" s="19"/>
    </row>
    <row r="204" spans="1:3" s="2" customFormat="1" ht="18.75">
      <c r="A204" s="9"/>
      <c r="B204" s="4"/>
      <c r="C204" s="19"/>
    </row>
    <row r="205" spans="1:3" s="2" customFormat="1" ht="18.75">
      <c r="A205" s="9"/>
      <c r="B205" s="4"/>
      <c r="C205" s="19"/>
    </row>
    <row r="206" spans="1:3" s="2" customFormat="1" ht="18.75">
      <c r="A206" s="9"/>
      <c r="B206" s="4"/>
      <c r="C206" s="19"/>
    </row>
    <row r="207" spans="1:3" s="2" customFormat="1" ht="18.75">
      <c r="A207" s="9"/>
      <c r="B207" s="4"/>
      <c r="C207" s="19"/>
    </row>
    <row r="208" spans="1:3" s="2" customFormat="1" ht="18.75">
      <c r="A208" s="9"/>
      <c r="B208" s="4"/>
      <c r="C208" s="19"/>
    </row>
    <row r="209" spans="1:3" s="2" customFormat="1" ht="18.75">
      <c r="A209" s="9"/>
      <c r="B209" s="4"/>
      <c r="C209" s="19"/>
    </row>
    <row r="210" spans="1:3" s="2" customFormat="1" ht="18.75">
      <c r="A210" s="9"/>
      <c r="B210" s="4"/>
      <c r="C210" s="19"/>
    </row>
    <row r="211" spans="1:3" s="2" customFormat="1" ht="18.75">
      <c r="A211" s="9"/>
      <c r="B211" s="4"/>
      <c r="C211" s="19"/>
    </row>
    <row r="212" spans="1:3" s="2" customFormat="1" ht="18.75">
      <c r="A212" s="9"/>
      <c r="B212" s="4"/>
      <c r="C212" s="19"/>
    </row>
    <row r="213" spans="1:3" s="2" customFormat="1" ht="18.75">
      <c r="A213" s="9"/>
      <c r="B213" s="4"/>
      <c r="C213" s="19"/>
    </row>
    <row r="214" spans="1:3" s="2" customFormat="1" ht="18.75">
      <c r="A214" s="9"/>
      <c r="B214" s="4"/>
      <c r="C214" s="19"/>
    </row>
    <row r="215" spans="1:3" s="2" customFormat="1" ht="18.75">
      <c r="A215" s="9"/>
      <c r="B215" s="4"/>
      <c r="C215" s="19"/>
    </row>
    <row r="216" spans="1:3" s="2" customFormat="1" ht="18.75">
      <c r="A216" s="9"/>
      <c r="B216" s="4"/>
      <c r="C216" s="19"/>
    </row>
  </sheetData>
  <sheetProtection/>
  <mergeCells count="5">
    <mergeCell ref="B187:C187"/>
    <mergeCell ref="A1:B1"/>
    <mergeCell ref="B2:C2"/>
    <mergeCell ref="B3:C3"/>
    <mergeCell ref="B180:C180"/>
  </mergeCells>
  <printOptions/>
  <pageMargins left="0.2" right="0.2" top="0.5" bottom="0.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DAIMYTek</dc:creator>
  <cp:keywords/>
  <dc:description/>
  <cp:lastModifiedBy>Admin</cp:lastModifiedBy>
  <cp:lastPrinted>2024-02-29T01:12:37Z</cp:lastPrinted>
  <dcterms:created xsi:type="dcterms:W3CDTF">2007-10-10T08:10:20Z</dcterms:created>
  <dcterms:modified xsi:type="dcterms:W3CDTF">2024-02-29T01:52:38Z</dcterms:modified>
  <cp:category/>
  <cp:version/>
  <cp:contentType/>
  <cp:contentStatus/>
</cp:coreProperties>
</file>